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25"/>
  <workbookPr/>
  <mc:AlternateContent xmlns:mc="http://schemas.openxmlformats.org/markup-compatibility/2006">
    <mc:Choice Requires="x15">
      <x15ac:absPath xmlns:x15ac="http://schemas.microsoft.com/office/spreadsheetml/2010/11/ac" url="C:\Users\55101909491\Documents\00-SAENGE-2020-2022\001-RECEITA-P REDE-2021\1. PROJETOS\13-EDSEDE-combate incêndio\00-ARQUIVOS PARA LICITAR\"/>
    </mc:Choice>
  </mc:AlternateContent>
  <xr:revisionPtr revIDLastSave="45" documentId="11_8350D5EE138CE218B3B2216A79A618210E1C06A7" xr6:coauthVersionLast="47" xr6:coauthVersionMax="47" xr10:uidLastSave="{4D576603-0CFC-417F-B28B-E751D4F406FD}"/>
  <bookViews>
    <workbookView xWindow="-120" yWindow="-120" windowWidth="20730" windowHeight="11040" tabRatio="500" firstSheet="1" xr2:uid="{00000000-000D-0000-FFFF-FFFF00000000}"/>
  </bookViews>
  <sheets>
    <sheet name="1-PLANILHA_ORÇAMENTARIA" sheetId="1" r:id="rId1"/>
    <sheet name="2-COMPOSIÇÃO_CUSTO_UNITÁRIO" sheetId="2" r:id="rId2"/>
    <sheet name="3-COMPOSIÇÃO BDI" sheetId="18" r:id="rId3"/>
    <sheet name="4-CRONOGRAMA_FÍSICO-FINANCEIRO" sheetId="4" r:id="rId4"/>
    <sheet name="5-CRONOGRAMA POR PAVIMENTO" sheetId="20" r:id="rId5"/>
    <sheet name="6-CURVA-ABC" sheetId="27" r:id="rId6"/>
    <sheet name="7-COTAÇÃO" sheetId="5" r:id="rId7"/>
    <sheet name="8-COTAÇÃO ILUMINAÇÃO" sheetId="17" r:id="rId8"/>
    <sheet name="9-MEMÓRIA" sheetId="13" r:id="rId9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H161" i="2" l="1"/>
  <c r="E45" i="5"/>
  <c r="E42" i="5"/>
  <c r="E44" i="5"/>
  <c r="E43" i="5"/>
  <c r="E41" i="5"/>
  <c r="E40" i="5"/>
  <c r="E39" i="5"/>
  <c r="E38" i="5"/>
  <c r="E37" i="5"/>
  <c r="E36" i="5"/>
  <c r="E35" i="5"/>
  <c r="E34" i="5"/>
  <c r="E33" i="5"/>
  <c r="E32" i="5"/>
  <c r="E31" i="5"/>
  <c r="E30" i="5"/>
  <c r="X45" i="5"/>
  <c r="X44" i="5"/>
  <c r="X43" i="5"/>
  <c r="X42" i="5"/>
  <c r="X41" i="5"/>
  <c r="X40" i="5"/>
  <c r="X39" i="5"/>
  <c r="X38" i="5"/>
  <c r="X37" i="5"/>
  <c r="X36" i="5"/>
  <c r="X35" i="5"/>
  <c r="X34" i="5"/>
  <c r="X33" i="5"/>
  <c r="X32" i="5"/>
  <c r="X31" i="5"/>
  <c r="X30" i="5"/>
  <c r="V45" i="5"/>
  <c r="V44" i="5"/>
  <c r="V43" i="5"/>
  <c r="V42" i="5"/>
  <c r="V41" i="5"/>
  <c r="V40" i="5"/>
  <c r="V39" i="5"/>
  <c r="V38" i="5"/>
  <c r="V37" i="5"/>
  <c r="V36" i="5"/>
  <c r="V35" i="5"/>
  <c r="V34" i="5"/>
  <c r="V33" i="5"/>
  <c r="V32" i="5"/>
  <c r="V31" i="5"/>
  <c r="V30" i="5"/>
  <c r="T45" i="5"/>
  <c r="T44" i="5"/>
  <c r="T43" i="5"/>
  <c r="T42" i="5"/>
  <c r="T41" i="5"/>
  <c r="T40" i="5"/>
  <c r="T39" i="5"/>
  <c r="T38" i="5"/>
  <c r="T37" i="5"/>
  <c r="T36" i="5"/>
  <c r="T35" i="5"/>
  <c r="T34" i="5"/>
  <c r="T33" i="5"/>
  <c r="T32" i="5"/>
  <c r="T31" i="5"/>
  <c r="T30" i="5"/>
  <c r="R45" i="5"/>
  <c r="R44" i="5"/>
  <c r="R43" i="5"/>
  <c r="R42" i="5"/>
  <c r="R41" i="5"/>
  <c r="R40" i="5"/>
  <c r="R39" i="5"/>
  <c r="R38" i="5"/>
  <c r="R37" i="5"/>
  <c r="R36" i="5"/>
  <c r="R35" i="5"/>
  <c r="R34" i="5"/>
  <c r="R33" i="5"/>
  <c r="R32" i="5"/>
  <c r="R31" i="5"/>
  <c r="R30" i="5"/>
  <c r="P44" i="5"/>
  <c r="P43" i="5"/>
  <c r="P46" i="5" s="1"/>
  <c r="J45" i="5"/>
  <c r="J44" i="5"/>
  <c r="J43" i="5"/>
  <c r="J42" i="5"/>
  <c r="J41" i="5"/>
  <c r="J40" i="5"/>
  <c r="H40" i="5"/>
  <c r="T46" i="5" l="1"/>
  <c r="R46" i="5"/>
  <c r="X46" i="5"/>
  <c r="V46" i="5"/>
  <c r="B26" i="20"/>
  <c r="H68" i="2" l="1"/>
  <c r="H67" i="2"/>
  <c r="H58" i="2"/>
  <c r="U229" i="27" l="1"/>
  <c r="U228" i="27"/>
  <c r="U227" i="27"/>
  <c r="N188" i="27"/>
  <c r="P188" i="27" s="1"/>
  <c r="N154" i="27"/>
  <c r="P154" i="27" s="1"/>
  <c r="N181" i="27"/>
  <c r="P181" i="27" s="1"/>
  <c r="N207" i="27"/>
  <c r="P207" i="27" s="1"/>
  <c r="N22" i="27"/>
  <c r="P22" i="27" s="1"/>
  <c r="N42" i="27"/>
  <c r="P42" i="27" s="1"/>
  <c r="N105" i="27"/>
  <c r="P105" i="27" s="1"/>
  <c r="N91" i="27"/>
  <c r="P91" i="27" s="1"/>
  <c r="N4" i="27"/>
  <c r="P4" i="27" s="1"/>
  <c r="N11" i="27"/>
  <c r="P11" i="27" s="1"/>
  <c r="N163" i="27"/>
  <c r="N14" i="27"/>
  <c r="N67" i="27"/>
  <c r="P67" i="27" s="1"/>
  <c r="N143" i="27"/>
  <c r="P143" i="27" s="1"/>
  <c r="N121" i="27"/>
  <c r="P121" i="27" s="1"/>
  <c r="N65" i="27"/>
  <c r="P65" i="27" s="1"/>
  <c r="N140" i="27"/>
  <c r="P140" i="27" s="1"/>
  <c r="N120" i="27"/>
  <c r="P120" i="27" s="1"/>
  <c r="N52" i="27"/>
  <c r="P52" i="27" s="1"/>
  <c r="N127" i="27"/>
  <c r="P127" i="27" s="1"/>
  <c r="N103" i="27"/>
  <c r="P103" i="27" s="1"/>
  <c r="N55" i="27"/>
  <c r="P55" i="27" s="1"/>
  <c r="N130" i="27"/>
  <c r="P130" i="27" s="1"/>
  <c r="N107" i="27"/>
  <c r="P107" i="27" s="1"/>
  <c r="N50" i="27"/>
  <c r="P50" i="27" s="1"/>
  <c r="N124" i="27"/>
  <c r="P124" i="27" s="1"/>
  <c r="N102" i="27"/>
  <c r="P102" i="27" s="1"/>
  <c r="N53" i="27"/>
  <c r="P53" i="27" s="1"/>
  <c r="N128" i="27"/>
  <c r="P128" i="27" s="1"/>
  <c r="N104" i="27"/>
  <c r="P104" i="27" s="1"/>
  <c r="N157" i="27"/>
  <c r="N178" i="27"/>
  <c r="N170" i="27"/>
  <c r="P170" i="27" s="1"/>
  <c r="N113" i="27"/>
  <c r="P113" i="27" s="1"/>
  <c r="N66" i="27"/>
  <c r="P66" i="27" s="1"/>
  <c r="N135" i="27"/>
  <c r="N199" i="27"/>
  <c r="P199" i="27" s="1"/>
  <c r="N100" i="27"/>
  <c r="P100" i="27" s="1"/>
  <c r="N119" i="27"/>
  <c r="P119" i="27" s="1"/>
  <c r="N83" i="27"/>
  <c r="P83" i="27" s="1"/>
  <c r="N198" i="27"/>
  <c r="P198" i="27" s="1"/>
  <c r="N109" i="27"/>
  <c r="P109" i="27" s="1"/>
  <c r="N191" i="27"/>
  <c r="N49" i="27"/>
  <c r="N223" i="27"/>
  <c r="P223" i="27" s="1"/>
  <c r="N217" i="27"/>
  <c r="P217" i="27" s="1"/>
  <c r="N25" i="27"/>
  <c r="P25" i="27" s="1"/>
  <c r="N10" i="27"/>
  <c r="P10" i="27" s="1"/>
  <c r="N210" i="27"/>
  <c r="P210" i="27" s="1"/>
  <c r="N173" i="27"/>
  <c r="P173" i="27" s="1"/>
  <c r="N133" i="27"/>
  <c r="P133" i="27" s="1"/>
  <c r="N98" i="27"/>
  <c r="P98" i="27" s="1"/>
  <c r="N90" i="27"/>
  <c r="P90" i="27" s="1"/>
  <c r="N221" i="27"/>
  <c r="P221" i="27" s="1"/>
  <c r="N19" i="27"/>
  <c r="N185" i="27"/>
  <c r="N177" i="27"/>
  <c r="N64" i="27"/>
  <c r="N213" i="27"/>
  <c r="P213" i="27" s="1"/>
  <c r="N208" i="27"/>
  <c r="P208" i="27" s="1"/>
  <c r="N195" i="27"/>
  <c r="P195" i="27" s="1"/>
  <c r="N187" i="27"/>
  <c r="P187" i="27" s="1"/>
  <c r="N147" i="27"/>
  <c r="P147" i="27" s="1"/>
  <c r="N197" i="27"/>
  <c r="P197" i="27" s="1"/>
  <c r="N72" i="27"/>
  <c r="P72" i="27" s="1"/>
  <c r="N205" i="27"/>
  <c r="P205" i="27" s="1"/>
  <c r="N204" i="27"/>
  <c r="P204" i="27" s="1"/>
  <c r="N164" i="27"/>
  <c r="P164" i="27" s="1"/>
  <c r="N101" i="27"/>
  <c r="P101" i="27" s="1"/>
  <c r="N51" i="27"/>
  <c r="P51" i="27" s="1"/>
  <c r="N145" i="27"/>
  <c r="N137" i="27"/>
  <c r="P137" i="27" s="1"/>
  <c r="N20" i="27"/>
  <c r="N60" i="27"/>
  <c r="N203" i="27"/>
  <c r="P203" i="27" s="1"/>
  <c r="N148" i="27"/>
  <c r="N76" i="27"/>
  <c r="N141" i="27"/>
  <c r="P141" i="27" s="1"/>
  <c r="N151" i="27"/>
  <c r="P151" i="27" s="1"/>
  <c r="N58" i="27"/>
  <c r="N61" i="27"/>
  <c r="N165" i="27"/>
  <c r="P165" i="27" s="1"/>
  <c r="N99" i="27"/>
  <c r="P99" i="27" s="1"/>
  <c r="N71" i="27"/>
  <c r="N57" i="27"/>
  <c r="N184" i="27"/>
  <c r="N171" i="27"/>
  <c r="P171" i="27" s="1"/>
  <c r="N86" i="27"/>
  <c r="P86" i="27" s="1"/>
  <c r="N16" i="27"/>
  <c r="P16" i="27" s="1"/>
  <c r="N211" i="27"/>
  <c r="P211" i="27" s="1"/>
  <c r="N15" i="27"/>
  <c r="N63" i="27"/>
  <c r="N214" i="27"/>
  <c r="N114" i="27"/>
  <c r="P114" i="27" s="1"/>
  <c r="N48" i="27"/>
  <c r="P48" i="27" s="1"/>
  <c r="N136" i="27"/>
  <c r="N27" i="27"/>
  <c r="N21" i="27"/>
  <c r="N202" i="27"/>
  <c r="P202" i="27" s="1"/>
  <c r="N77" i="27"/>
  <c r="P77" i="27" s="1"/>
  <c r="N129" i="27"/>
  <c r="P129" i="27" s="1"/>
  <c r="N156" i="27"/>
  <c r="N166" i="27"/>
  <c r="P166" i="27" s="1"/>
  <c r="N38" i="27"/>
  <c r="P38" i="27" s="1"/>
  <c r="N6" i="27"/>
  <c r="P6" i="27" s="1"/>
  <c r="N7" i="27"/>
  <c r="N70" i="27"/>
  <c r="N78" i="27"/>
  <c r="N32" i="27"/>
  <c r="N9" i="27"/>
  <c r="N59" i="27"/>
  <c r="N167" i="27"/>
  <c r="N74" i="27"/>
  <c r="P74" i="27" s="1"/>
  <c r="N122" i="27"/>
  <c r="P122" i="27" s="1"/>
  <c r="N68" i="27"/>
  <c r="P68" i="27" s="1"/>
  <c r="N94" i="27"/>
  <c r="P94" i="27" s="1"/>
  <c r="N18" i="27"/>
  <c r="P18" i="27" s="1"/>
  <c r="N41" i="27"/>
  <c r="P41" i="27" s="1"/>
  <c r="N134" i="27"/>
  <c r="P134" i="27" s="1"/>
  <c r="N62" i="27"/>
  <c r="P62" i="27" s="1"/>
  <c r="N69" i="27"/>
  <c r="N132" i="27"/>
  <c r="P132" i="27" s="1"/>
  <c r="N97" i="27"/>
  <c r="P97" i="27" s="1"/>
  <c r="N89" i="27"/>
  <c r="P89" i="27" s="1"/>
  <c r="N169" i="27"/>
  <c r="N54" i="27"/>
  <c r="P54" i="27" s="1"/>
  <c r="N82" i="27"/>
  <c r="N118" i="27"/>
  <c r="N125" i="27"/>
  <c r="N46" i="27"/>
  <c r="N193" i="27"/>
  <c r="P193" i="27" s="1"/>
  <c r="N186" i="27"/>
  <c r="P186" i="27" s="1"/>
  <c r="N175" i="27"/>
  <c r="P175" i="27" s="1"/>
  <c r="N115" i="27"/>
  <c r="P115" i="27" s="1"/>
  <c r="N84" i="27"/>
  <c r="P84" i="27" s="1"/>
  <c r="N43" i="27"/>
  <c r="P43" i="27" s="1"/>
  <c r="N75" i="27"/>
  <c r="P75" i="27" s="1"/>
  <c r="N194" i="27"/>
  <c r="P194" i="27" s="1"/>
  <c r="N190" i="27"/>
  <c r="P190" i="27" s="1"/>
  <c r="N182" i="27"/>
  <c r="P182" i="27" s="1"/>
  <c r="N176" i="27"/>
  <c r="P176" i="27" s="1"/>
  <c r="N158" i="27"/>
  <c r="P158" i="27" s="1"/>
  <c r="N179" i="27"/>
  <c r="P179" i="27" s="1"/>
  <c r="N153" i="27"/>
  <c r="P153" i="27" s="1"/>
  <c r="N139" i="27"/>
  <c r="P139" i="27" s="1"/>
  <c r="N92" i="27"/>
  <c r="N80" i="27"/>
  <c r="P80" i="27" s="1"/>
  <c r="N85" i="27"/>
  <c r="P85" i="27" s="1"/>
  <c r="N39" i="27"/>
  <c r="P39" i="27" s="1"/>
  <c r="N117" i="27"/>
  <c r="P117" i="27" s="1"/>
  <c r="N31" i="27"/>
  <c r="N40" i="27"/>
  <c r="P40" i="27" s="1"/>
  <c r="N17" i="27"/>
  <c r="P17" i="27" s="1"/>
  <c r="N30" i="27"/>
  <c r="P30" i="27" s="1"/>
  <c r="N87" i="27"/>
  <c r="P87" i="27" s="1"/>
  <c r="N123" i="27"/>
  <c r="P123" i="27" s="1"/>
  <c r="N37" i="27"/>
  <c r="N160" i="27"/>
  <c r="P160" i="27" s="1"/>
  <c r="N95" i="27"/>
  <c r="P95" i="27" s="1"/>
  <c r="N131" i="27"/>
  <c r="P131" i="27" s="1"/>
  <c r="N96" i="27"/>
  <c r="P96" i="27" s="1"/>
  <c r="N88" i="27"/>
  <c r="P88" i="27" s="1"/>
  <c r="N116" i="27"/>
  <c r="N35" i="27"/>
  <c r="N152" i="27"/>
  <c r="P152" i="27" s="1"/>
  <c r="N93" i="27"/>
  <c r="P93" i="27" s="1"/>
  <c r="N73" i="27"/>
  <c r="P73" i="27" s="1"/>
  <c r="N26" i="27"/>
  <c r="N33" i="27"/>
  <c r="P33" i="27" s="1"/>
  <c r="N12" i="27"/>
  <c r="P12" i="27" s="1"/>
  <c r="N168" i="27"/>
  <c r="P168" i="27" s="1"/>
  <c r="N56" i="27"/>
  <c r="P56" i="27" s="1"/>
  <c r="N5" i="27"/>
  <c r="N144" i="27"/>
  <c r="N126" i="27"/>
  <c r="N159" i="27"/>
  <c r="N34" i="27"/>
  <c r="N8" i="27"/>
  <c r="N209" i="27"/>
  <c r="N206" i="27"/>
  <c r="N111" i="27"/>
  <c r="N216" i="27"/>
  <c r="N222" i="27"/>
  <c r="N200" i="27"/>
  <c r="P200" i="27" s="1"/>
  <c r="N196" i="27"/>
  <c r="P196" i="27" s="1"/>
  <c r="N218" i="27"/>
  <c r="P218" i="27" s="1"/>
  <c r="N47" i="27"/>
  <c r="P47" i="27" s="1"/>
  <c r="N45" i="27"/>
  <c r="P45" i="27" s="1"/>
  <c r="N138" i="27"/>
  <c r="P138" i="27" s="1"/>
  <c r="N108" i="27"/>
  <c r="P108" i="27" s="1"/>
  <c r="N192" i="27"/>
  <c r="P192" i="27" s="1"/>
  <c r="N106" i="27"/>
  <c r="P106" i="27" s="1"/>
  <c r="N28" i="27"/>
  <c r="P28" i="27" s="1"/>
  <c r="N112" i="27"/>
  <c r="P112" i="27" s="1"/>
  <c r="N155" i="27"/>
  <c r="P155" i="27" s="1"/>
  <c r="N150" i="27"/>
  <c r="P150" i="27" s="1"/>
  <c r="N36" i="27"/>
  <c r="P36" i="27" s="1"/>
  <c r="N79" i="27"/>
  <c r="P79" i="27" s="1"/>
  <c r="N212" i="27"/>
  <c r="P212" i="27" s="1"/>
  <c r="N142" i="27"/>
  <c r="N44" i="27"/>
  <c r="P44" i="27" s="1"/>
  <c r="M44" i="27"/>
  <c r="N13" i="27"/>
  <c r="P13" i="27" s="1"/>
  <c r="N24" i="27"/>
  <c r="N172" i="27"/>
  <c r="P172" i="27" s="1"/>
  <c r="N189" i="27"/>
  <c r="P189" i="27" s="1"/>
  <c r="N161" i="27"/>
  <c r="P161" i="27" s="1"/>
  <c r="N29" i="27"/>
  <c r="P29" i="27" s="1"/>
  <c r="N201" i="27"/>
  <c r="P201" i="27" s="1"/>
  <c r="N174" i="27"/>
  <c r="P174" i="27" s="1"/>
  <c r="N220" i="27"/>
  <c r="P220" i="27" s="1"/>
  <c r="N180" i="27"/>
  <c r="P180" i="27" s="1"/>
  <c r="N215" i="27"/>
  <c r="P215" i="27" s="1"/>
  <c r="N149" i="27"/>
  <c r="P149" i="27" s="1"/>
  <c r="N219" i="27"/>
  <c r="P219" i="27" s="1"/>
  <c r="N183" i="27"/>
  <c r="P183" i="27" s="1"/>
  <c r="N110" i="27"/>
  <c r="N23" i="27"/>
  <c r="N146" i="27"/>
  <c r="P146" i="27" s="1"/>
  <c r="N81" i="27"/>
  <c r="N162" i="27"/>
  <c r="N9" i="1"/>
  <c r="N39" i="5" l="1"/>
  <c r="N46" i="5" s="1"/>
  <c r="B27" i="4"/>
  <c r="B26" i="4"/>
  <c r="B25" i="4"/>
  <c r="N244" i="1"/>
  <c r="N243" i="1"/>
  <c r="P243" i="1" s="1"/>
  <c r="N242" i="1"/>
  <c r="P242" i="1" s="1"/>
  <c r="N241" i="1"/>
  <c r="P241" i="1" s="1"/>
  <c r="N239" i="1"/>
  <c r="P239" i="1" s="1"/>
  <c r="N238" i="1"/>
  <c r="P238" i="1" s="1"/>
  <c r="N237" i="1"/>
  <c r="P237" i="1" s="1"/>
  <c r="N230" i="1"/>
  <c r="P230" i="1" s="1"/>
  <c r="N229" i="1"/>
  <c r="P229" i="1" s="1"/>
  <c r="N228" i="1"/>
  <c r="P228" i="1" s="1"/>
  <c r="N227" i="1"/>
  <c r="P227" i="1" s="1"/>
  <c r="N226" i="1"/>
  <c r="P226" i="1" s="1"/>
  <c r="N225" i="1"/>
  <c r="P225" i="1" s="1"/>
  <c r="N224" i="1"/>
  <c r="P224" i="1" s="1"/>
  <c r="N223" i="1"/>
  <c r="P223" i="1" s="1"/>
  <c r="N222" i="1"/>
  <c r="P222" i="1" s="1"/>
  <c r="N221" i="1"/>
  <c r="P221" i="1" s="1"/>
  <c r="N220" i="1"/>
  <c r="P220" i="1" s="1"/>
  <c r="N219" i="1"/>
  <c r="P219" i="1" s="1"/>
  <c r="N218" i="1"/>
  <c r="P218" i="1" s="1"/>
  <c r="N217" i="1"/>
  <c r="P217" i="1" s="1"/>
  <c r="N216" i="1"/>
  <c r="P216" i="1" s="1"/>
  <c r="N215" i="1"/>
  <c r="P215" i="1" s="1"/>
  <c r="N214" i="1"/>
  <c r="P214" i="1" s="1"/>
  <c r="N213" i="1"/>
  <c r="P213" i="1" s="1"/>
  <c r="P212" i="1" l="1"/>
  <c r="C385" i="13"/>
  <c r="C369" i="13"/>
  <c r="C384" i="13" s="1"/>
  <c r="N357" i="13"/>
  <c r="N356" i="13"/>
  <c r="N355" i="13"/>
  <c r="L350" i="13"/>
  <c r="G330" i="13"/>
  <c r="F330" i="13"/>
  <c r="G329" i="13"/>
  <c r="F329" i="13"/>
  <c r="C328" i="13"/>
  <c r="K313" i="13"/>
  <c r="J313" i="13"/>
  <c r="I313" i="13"/>
  <c r="H313" i="13"/>
  <c r="G313" i="13"/>
  <c r="F313" i="13"/>
  <c r="E313" i="13"/>
  <c r="D313" i="13"/>
  <c r="L312" i="13"/>
  <c r="L311" i="13"/>
  <c r="L310" i="13"/>
  <c r="L288" i="13"/>
  <c r="K287" i="13"/>
  <c r="J287" i="13"/>
  <c r="I287" i="13"/>
  <c r="H287" i="13"/>
  <c r="G287" i="13"/>
  <c r="F287" i="13"/>
  <c r="E287" i="13"/>
  <c r="D287" i="13"/>
  <c r="L286" i="13"/>
  <c r="L285" i="13"/>
  <c r="L284" i="13"/>
  <c r="L283" i="13"/>
  <c r="L282" i="13"/>
  <c r="N276" i="13"/>
  <c r="M270" i="13"/>
  <c r="L270" i="13"/>
  <c r="K270" i="13"/>
  <c r="J270" i="13"/>
  <c r="I270" i="13"/>
  <c r="H270" i="13"/>
  <c r="G270" i="13"/>
  <c r="F270" i="13"/>
  <c r="L268" i="13"/>
  <c r="L267" i="13"/>
  <c r="L266" i="13"/>
  <c r="L265" i="13"/>
  <c r="L264" i="13"/>
  <c r="N260" i="13"/>
  <c r="L254" i="13"/>
  <c r="K254" i="13"/>
  <c r="J254" i="13"/>
  <c r="I254" i="13"/>
  <c r="H254" i="13"/>
  <c r="G254" i="13"/>
  <c r="F254" i="13"/>
  <c r="L251" i="13"/>
  <c r="L250" i="13"/>
  <c r="L249" i="13"/>
  <c r="L248" i="13"/>
  <c r="L247" i="13"/>
  <c r="L242" i="13"/>
  <c r="L241" i="13"/>
  <c r="L240" i="13"/>
  <c r="L239" i="13"/>
  <c r="L238" i="13"/>
  <c r="L237" i="13"/>
  <c r="K236" i="13"/>
  <c r="J236" i="13"/>
  <c r="I236" i="13"/>
  <c r="H236" i="13"/>
  <c r="G236" i="13"/>
  <c r="F236" i="13"/>
  <c r="E236" i="13"/>
  <c r="D236" i="13"/>
  <c r="L235" i="13"/>
  <c r="K234" i="13"/>
  <c r="J234" i="13"/>
  <c r="I234" i="13"/>
  <c r="H234" i="13"/>
  <c r="G234" i="13"/>
  <c r="F234" i="13"/>
  <c r="E234" i="13"/>
  <c r="D234" i="13"/>
  <c r="L233" i="13"/>
  <c r="E228" i="13"/>
  <c r="J224" i="13"/>
  <c r="J221" i="13"/>
  <c r="E221" i="13"/>
  <c r="J220" i="13"/>
  <c r="E220" i="13"/>
  <c r="J219" i="13"/>
  <c r="E219" i="13"/>
  <c r="J218" i="13"/>
  <c r="E218" i="13"/>
  <c r="J217" i="13"/>
  <c r="E217" i="13"/>
  <c r="J216" i="13"/>
  <c r="E216" i="13"/>
  <c r="J215" i="13"/>
  <c r="E215" i="13"/>
  <c r="F207" i="13"/>
  <c r="G206" i="13"/>
  <c r="G204" i="13"/>
  <c r="G208" i="13" s="1"/>
  <c r="F204" i="13"/>
  <c r="E199" i="13"/>
  <c r="D199" i="13"/>
  <c r="C199" i="13"/>
  <c r="E186" i="13"/>
  <c r="D186" i="13"/>
  <c r="E185" i="13"/>
  <c r="D185" i="13"/>
  <c r="E184" i="13"/>
  <c r="D184" i="13"/>
  <c r="G183" i="13"/>
  <c r="E183" i="13"/>
  <c r="D183" i="13"/>
  <c r="E181" i="13"/>
  <c r="C181" i="13"/>
  <c r="D181" i="13" s="1"/>
  <c r="D180" i="13"/>
  <c r="L170" i="13"/>
  <c r="L169" i="13"/>
  <c r="L168" i="13"/>
  <c r="L167" i="13"/>
  <c r="L166" i="13"/>
  <c r="L165" i="13"/>
  <c r="L164" i="13"/>
  <c r="L163" i="13"/>
  <c r="L162" i="13"/>
  <c r="L161" i="13"/>
  <c r="L160" i="13"/>
  <c r="L159" i="13"/>
  <c r="L158" i="13"/>
  <c r="L157" i="13"/>
  <c r="L156" i="13"/>
  <c r="L155" i="13"/>
  <c r="L154" i="13"/>
  <c r="L153" i="13"/>
  <c r="L152" i="13"/>
  <c r="L151" i="13"/>
  <c r="L150" i="13"/>
  <c r="L149" i="13"/>
  <c r="L148" i="13"/>
  <c r="L147" i="13"/>
  <c r="L146" i="13"/>
  <c r="L145" i="13"/>
  <c r="L142" i="13"/>
  <c r="L141" i="13"/>
  <c r="L140" i="13"/>
  <c r="L139" i="13"/>
  <c r="L138" i="13"/>
  <c r="L137" i="13"/>
  <c r="L136" i="13"/>
  <c r="L135" i="13"/>
  <c r="L134" i="13"/>
  <c r="L133" i="13"/>
  <c r="L132" i="13"/>
  <c r="L131" i="13"/>
  <c r="L130" i="13"/>
  <c r="L129" i="13"/>
  <c r="L128" i="13"/>
  <c r="L127" i="13"/>
  <c r="L126" i="13"/>
  <c r="L125" i="13"/>
  <c r="L124" i="13"/>
  <c r="L123" i="13"/>
  <c r="L122" i="13"/>
  <c r="L121" i="13"/>
  <c r="L120" i="13"/>
  <c r="L119" i="13"/>
  <c r="L118" i="13"/>
  <c r="L117" i="13"/>
  <c r="L116" i="13"/>
  <c r="L115" i="13"/>
  <c r="L114" i="13"/>
  <c r="L113" i="13"/>
  <c r="L112" i="13"/>
  <c r="L111" i="13"/>
  <c r="L110" i="13"/>
  <c r="L109" i="13"/>
  <c r="L108" i="13"/>
  <c r="L107" i="13"/>
  <c r="L106" i="13"/>
  <c r="L105" i="13"/>
  <c r="L98" i="13"/>
  <c r="L97" i="13"/>
  <c r="L96" i="13"/>
  <c r="L95" i="13"/>
  <c r="L94" i="13"/>
  <c r="L93" i="13"/>
  <c r="L92" i="13"/>
  <c r="L91" i="13"/>
  <c r="L90" i="13"/>
  <c r="L89" i="13"/>
  <c r="L85" i="13"/>
  <c r="L84" i="13"/>
  <c r="L83" i="13"/>
  <c r="L82" i="13"/>
  <c r="L81" i="13"/>
  <c r="L80" i="13"/>
  <c r="N68" i="13"/>
  <c r="L68" i="13"/>
  <c r="L67" i="13"/>
  <c r="L66" i="13"/>
  <c r="L65" i="13"/>
  <c r="L64" i="13"/>
  <c r="L63" i="13"/>
  <c r="L62" i="13"/>
  <c r="L61" i="13"/>
  <c r="L57" i="13"/>
  <c r="L56" i="13"/>
  <c r="L55" i="13"/>
  <c r="I43" i="13"/>
  <c r="I42" i="13"/>
  <c r="I41" i="13"/>
  <c r="I39" i="13"/>
  <c r="I38" i="13"/>
  <c r="I37" i="13"/>
  <c r="I36" i="13"/>
  <c r="L34" i="13"/>
  <c r="L31" i="13"/>
  <c r="L30" i="13"/>
  <c r="L29" i="13"/>
  <c r="L28" i="13"/>
  <c r="L27" i="13"/>
  <c r="L26" i="13"/>
  <c r="L25" i="13"/>
  <c r="L24" i="13"/>
  <c r="L23" i="13"/>
  <c r="L22" i="13"/>
  <c r="H17" i="13"/>
  <c r="D15" i="13" s="1"/>
  <c r="G14" i="13"/>
  <c r="D12" i="13" s="1"/>
  <c r="N22" i="1"/>
  <c r="P22" i="1" s="1"/>
  <c r="N21" i="1"/>
  <c r="P21" i="1" s="1"/>
  <c r="N20" i="1"/>
  <c r="N19" i="1"/>
  <c r="N18" i="1"/>
  <c r="N254" i="13" l="1"/>
  <c r="N270" i="13"/>
  <c r="I44" i="13"/>
  <c r="I46" i="13" s="1"/>
  <c r="E52" i="13" s="1"/>
  <c r="H52" i="13" s="1"/>
  <c r="D51" i="13" s="1"/>
  <c r="L313" i="13"/>
  <c r="E222" i="13"/>
  <c r="C386" i="13"/>
  <c r="D49" i="13" l="1"/>
  <c r="D50" i="13" s="1"/>
  <c r="F49" i="13" l="1"/>
  <c r="H39" i="5"/>
  <c r="H38" i="5"/>
  <c r="H37" i="5"/>
  <c r="H36" i="5"/>
  <c r="H35" i="5"/>
  <c r="H34" i="5"/>
  <c r="H33" i="5"/>
  <c r="H32" i="5"/>
  <c r="H31" i="5"/>
  <c r="H30" i="5"/>
  <c r="L39" i="5"/>
  <c r="L38" i="5"/>
  <c r="L37" i="5"/>
  <c r="L36" i="5"/>
  <c r="L35" i="5"/>
  <c r="L34" i="5"/>
  <c r="L33" i="5"/>
  <c r="L32" i="5"/>
  <c r="L31" i="5"/>
  <c r="L30" i="5"/>
  <c r="J39" i="5"/>
  <c r="J38" i="5"/>
  <c r="J37" i="5"/>
  <c r="J36" i="5"/>
  <c r="J35" i="5"/>
  <c r="J34" i="5"/>
  <c r="J33" i="5"/>
  <c r="J32" i="5"/>
  <c r="J31" i="5"/>
  <c r="J30" i="5"/>
  <c r="H46" i="5" l="1"/>
  <c r="L46" i="5"/>
  <c r="J46" i="5"/>
  <c r="G56" i="5"/>
  <c r="H511" i="2" l="1"/>
  <c r="H510" i="2"/>
  <c r="H509" i="2"/>
  <c r="H502" i="2"/>
  <c r="H501" i="2"/>
  <c r="H500" i="2"/>
  <c r="H493" i="2"/>
  <c r="H492" i="2"/>
  <c r="H491" i="2"/>
  <c r="H503" i="2" l="1"/>
  <c r="H512" i="2"/>
  <c r="O210" i="1"/>
  <c r="H494" i="2"/>
  <c r="N10" i="1"/>
  <c r="H485" i="2"/>
  <c r="H484" i="2"/>
  <c r="O135" i="27" l="1"/>
  <c r="P135" i="27" s="1"/>
  <c r="O211" i="1"/>
  <c r="O157" i="27"/>
  <c r="P157" i="27" s="1"/>
  <c r="O178" i="27"/>
  <c r="P178" i="27" s="1"/>
  <c r="O206" i="1"/>
  <c r="H486" i="2"/>
  <c r="N76" i="1"/>
  <c r="N75" i="1"/>
  <c r="N74" i="1"/>
  <c r="N190" i="1"/>
  <c r="P190" i="1" s="1"/>
  <c r="N189" i="1"/>
  <c r="P189" i="1" s="1"/>
  <c r="N188" i="1"/>
  <c r="P188" i="1" s="1"/>
  <c r="I532" i="2"/>
  <c r="H531" i="2"/>
  <c r="K531" i="2" s="1"/>
  <c r="H530" i="2"/>
  <c r="K530" i="2" s="1"/>
  <c r="H529" i="2"/>
  <c r="K529" i="2" s="1"/>
  <c r="H528" i="2"/>
  <c r="K528" i="2" s="1"/>
  <c r="H527" i="2"/>
  <c r="K527" i="2" s="1"/>
  <c r="H526" i="2"/>
  <c r="K526" i="2" s="1"/>
  <c r="H525" i="2"/>
  <c r="K525" i="2" s="1"/>
  <c r="H524" i="2"/>
  <c r="K524" i="2" s="1"/>
  <c r="H523" i="2"/>
  <c r="K523" i="2" s="1"/>
  <c r="H522" i="2"/>
  <c r="K522" i="2" s="1"/>
  <c r="O81" i="27" l="1"/>
  <c r="P81" i="27" s="1"/>
  <c r="O10" i="1"/>
  <c r="P10" i="1" s="1"/>
  <c r="K532" i="2"/>
  <c r="J531" i="2"/>
  <c r="M531" i="2" s="1"/>
  <c r="J530" i="2"/>
  <c r="M530" i="2" s="1"/>
  <c r="J529" i="2"/>
  <c r="M529" i="2" s="1"/>
  <c r="J528" i="2"/>
  <c r="M528" i="2" s="1"/>
  <c r="J527" i="2"/>
  <c r="M527" i="2" s="1"/>
  <c r="J526" i="2"/>
  <c r="M526" i="2" s="1"/>
  <c r="J525" i="2"/>
  <c r="M525" i="2" s="1"/>
  <c r="J524" i="2"/>
  <c r="M524" i="2" s="1"/>
  <c r="J523" i="2"/>
  <c r="M523" i="2" s="1"/>
  <c r="J522" i="2"/>
  <c r="M522" i="2" s="1"/>
  <c r="J532" i="2"/>
  <c r="I531" i="2"/>
  <c r="L531" i="2" s="1"/>
  <c r="I530" i="2"/>
  <c r="L530" i="2" s="1"/>
  <c r="I529" i="2"/>
  <c r="L529" i="2" s="1"/>
  <c r="I528" i="2"/>
  <c r="L528" i="2" s="1"/>
  <c r="I527" i="2"/>
  <c r="L527" i="2" s="1"/>
  <c r="I526" i="2"/>
  <c r="L526" i="2" s="1"/>
  <c r="I525" i="2"/>
  <c r="L525" i="2" s="1"/>
  <c r="I524" i="2"/>
  <c r="L524" i="2" s="1"/>
  <c r="I523" i="2"/>
  <c r="L523" i="2" s="1"/>
  <c r="I522" i="2"/>
  <c r="L522" i="2" s="1"/>
  <c r="B28" i="20"/>
  <c r="B27" i="20"/>
  <c r="B25" i="20"/>
  <c r="B24" i="20"/>
  <c r="B23" i="20"/>
  <c r="B22" i="20"/>
  <c r="B21" i="20"/>
  <c r="B20" i="20"/>
  <c r="B19" i="20"/>
  <c r="B18" i="20"/>
  <c r="B17" i="20"/>
  <c r="B16" i="20"/>
  <c r="B15" i="20"/>
  <c r="B14" i="20"/>
  <c r="B13" i="20"/>
  <c r="B12" i="20"/>
  <c r="N192" i="1"/>
  <c r="P192" i="1" s="1"/>
  <c r="N191" i="1"/>
  <c r="P191" i="1" s="1"/>
  <c r="N158" i="1"/>
  <c r="N157" i="1"/>
  <c r="N145" i="1"/>
  <c r="N144" i="1"/>
  <c r="N117" i="1"/>
  <c r="N78" i="1"/>
  <c r="N77" i="1"/>
  <c r="B24" i="4" l="1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O246" i="1"/>
  <c r="R212" i="1" s="1"/>
  <c r="C25" i="4" s="1"/>
  <c r="H477" i="2"/>
  <c r="H476" i="2"/>
  <c r="H475" i="2"/>
  <c r="P244" i="1"/>
  <c r="N240" i="1"/>
  <c r="P240" i="1" s="1"/>
  <c r="N236" i="1"/>
  <c r="P236" i="1" s="1"/>
  <c r="N235" i="1"/>
  <c r="P235" i="1" s="1"/>
  <c r="N233" i="1"/>
  <c r="N232" i="1"/>
  <c r="N211" i="1"/>
  <c r="P211" i="1" s="1"/>
  <c r="N210" i="1"/>
  <c r="P210" i="1" s="1"/>
  <c r="N209" i="1"/>
  <c r="P209" i="1" s="1"/>
  <c r="N208" i="1"/>
  <c r="P208" i="1" s="1"/>
  <c r="N207" i="1"/>
  <c r="P207" i="1" s="1"/>
  <c r="N206" i="1"/>
  <c r="P206" i="1" s="1"/>
  <c r="N205" i="1"/>
  <c r="P205" i="1" s="1"/>
  <c r="N204" i="1"/>
  <c r="P204" i="1" s="1"/>
  <c r="N203" i="1"/>
  <c r="P203" i="1" s="1"/>
  <c r="N202" i="1"/>
  <c r="P202" i="1" s="1"/>
  <c r="N201" i="1"/>
  <c r="P201" i="1" s="1"/>
  <c r="N200" i="1"/>
  <c r="P200" i="1" s="1"/>
  <c r="N199" i="1"/>
  <c r="N198" i="1"/>
  <c r="N197" i="1"/>
  <c r="P197" i="1" s="1"/>
  <c r="N196" i="1"/>
  <c r="P196" i="1" s="1"/>
  <c r="N195" i="1"/>
  <c r="P195" i="1" s="1"/>
  <c r="N194" i="1"/>
  <c r="P194" i="1" s="1"/>
  <c r="N187" i="1"/>
  <c r="P187" i="1" s="1"/>
  <c r="N186" i="1"/>
  <c r="N185" i="1"/>
  <c r="N184" i="1"/>
  <c r="N183" i="1"/>
  <c r="N182" i="1"/>
  <c r="P182" i="1" s="1"/>
  <c r="N181" i="1"/>
  <c r="N180" i="1"/>
  <c r="P180" i="1" s="1"/>
  <c r="N179" i="1"/>
  <c r="P179" i="1" s="1"/>
  <c r="N178" i="1"/>
  <c r="P178" i="1" s="1"/>
  <c r="N177" i="1"/>
  <c r="P177" i="1" s="1"/>
  <c r="N176" i="1"/>
  <c r="P176" i="1" s="1"/>
  <c r="N175" i="1"/>
  <c r="P175" i="1" s="1"/>
  <c r="N174" i="1"/>
  <c r="P174" i="1" s="1"/>
  <c r="N173" i="1"/>
  <c r="P173" i="1" s="1"/>
  <c r="N172" i="1"/>
  <c r="P172" i="1" s="1"/>
  <c r="N171" i="1"/>
  <c r="P171" i="1" s="1"/>
  <c r="N170" i="1"/>
  <c r="N169" i="1"/>
  <c r="P169" i="1" s="1"/>
  <c r="N168" i="1"/>
  <c r="N167" i="1"/>
  <c r="N166" i="1"/>
  <c r="P166" i="1" s="1"/>
  <c r="N165" i="1"/>
  <c r="N164" i="1"/>
  <c r="N163" i="1"/>
  <c r="P163" i="1" s="1"/>
  <c r="N162" i="1"/>
  <c r="P162" i="1" s="1"/>
  <c r="N161" i="1"/>
  <c r="N160" i="1"/>
  <c r="P158" i="1"/>
  <c r="P157" i="1"/>
  <c r="N156" i="1"/>
  <c r="N155" i="1"/>
  <c r="N154" i="1"/>
  <c r="N153" i="1"/>
  <c r="P153" i="1" s="1"/>
  <c r="N152" i="1"/>
  <c r="P152" i="1" s="1"/>
  <c r="N151" i="1"/>
  <c r="P151" i="1" s="1"/>
  <c r="N150" i="1"/>
  <c r="P150" i="1" s="1"/>
  <c r="N149" i="1"/>
  <c r="N148" i="1"/>
  <c r="N147" i="1"/>
  <c r="P145" i="1"/>
  <c r="P144" i="1"/>
  <c r="N143" i="1"/>
  <c r="N142" i="1"/>
  <c r="N141" i="1"/>
  <c r="N140" i="1"/>
  <c r="P140" i="1" s="1"/>
  <c r="N139" i="1"/>
  <c r="P139" i="1" s="1"/>
  <c r="N138" i="1"/>
  <c r="P138" i="1" s="1"/>
  <c r="N137" i="1"/>
  <c r="N136" i="1"/>
  <c r="P136" i="1" s="1"/>
  <c r="N135" i="1"/>
  <c r="P135" i="1" s="1"/>
  <c r="N134" i="1"/>
  <c r="P134" i="1" s="1"/>
  <c r="N133" i="1"/>
  <c r="N132" i="1"/>
  <c r="N131" i="1"/>
  <c r="N130" i="1"/>
  <c r="N129" i="1"/>
  <c r="N128" i="1"/>
  <c r="N126" i="1"/>
  <c r="N125" i="1"/>
  <c r="P125" i="1" s="1"/>
  <c r="N124" i="1"/>
  <c r="P124" i="1" s="1"/>
  <c r="N123" i="1"/>
  <c r="P123" i="1" s="1"/>
  <c r="N122" i="1"/>
  <c r="P122" i="1" s="1"/>
  <c r="N121" i="1"/>
  <c r="P121" i="1" s="1"/>
  <c r="N120" i="1"/>
  <c r="P120" i="1" s="1"/>
  <c r="N118" i="1"/>
  <c r="P118" i="1" s="1"/>
  <c r="P117" i="1"/>
  <c r="N116" i="1"/>
  <c r="N115" i="1"/>
  <c r="P115" i="1" s="1"/>
  <c r="N114" i="1"/>
  <c r="P114" i="1" s="1"/>
  <c r="N113" i="1"/>
  <c r="N112" i="1"/>
  <c r="N111" i="1"/>
  <c r="P111" i="1" s="1"/>
  <c r="N110" i="1"/>
  <c r="N109" i="1"/>
  <c r="N108" i="1"/>
  <c r="N107" i="1"/>
  <c r="N106" i="1"/>
  <c r="P106" i="1" s="1"/>
  <c r="N105" i="1"/>
  <c r="P105" i="1" s="1"/>
  <c r="N104" i="1"/>
  <c r="P104" i="1" s="1"/>
  <c r="N103" i="1"/>
  <c r="P103" i="1" s="1"/>
  <c r="N102" i="1"/>
  <c r="P102" i="1" s="1"/>
  <c r="N101" i="1"/>
  <c r="P101" i="1" s="1"/>
  <c r="N100" i="1"/>
  <c r="P100" i="1" s="1"/>
  <c r="N99" i="1"/>
  <c r="P99" i="1" s="1"/>
  <c r="N98" i="1"/>
  <c r="P98" i="1" s="1"/>
  <c r="N97" i="1"/>
  <c r="P97" i="1" s="1"/>
  <c r="N96" i="1"/>
  <c r="P96" i="1" s="1"/>
  <c r="N95" i="1"/>
  <c r="P95" i="1" s="1"/>
  <c r="N94" i="1"/>
  <c r="P94" i="1" s="1"/>
  <c r="N93" i="1"/>
  <c r="P93" i="1" s="1"/>
  <c r="N92" i="1"/>
  <c r="P92" i="1" s="1"/>
  <c r="N91" i="1"/>
  <c r="N90" i="1"/>
  <c r="P90" i="1" s="1"/>
  <c r="N89" i="1"/>
  <c r="P89" i="1" s="1"/>
  <c r="N88" i="1"/>
  <c r="P88" i="1" s="1"/>
  <c r="N87" i="1"/>
  <c r="P87" i="1" s="1"/>
  <c r="N86" i="1"/>
  <c r="N85" i="1"/>
  <c r="P85" i="1" s="1"/>
  <c r="N84" i="1"/>
  <c r="P84" i="1" s="1"/>
  <c r="N83" i="1"/>
  <c r="P83" i="1" s="1"/>
  <c r="N82" i="1"/>
  <c r="P82" i="1" s="1"/>
  <c r="N80" i="1"/>
  <c r="P80" i="1" s="1"/>
  <c r="N79" i="1"/>
  <c r="P78" i="1"/>
  <c r="P77" i="1"/>
  <c r="P75" i="1"/>
  <c r="P74" i="1"/>
  <c r="N73" i="1"/>
  <c r="N72" i="1"/>
  <c r="N71" i="1"/>
  <c r="P71" i="1" s="1"/>
  <c r="N70" i="1"/>
  <c r="P70" i="1" s="1"/>
  <c r="N69" i="1"/>
  <c r="P69" i="1" s="1"/>
  <c r="N68" i="1"/>
  <c r="N67" i="1"/>
  <c r="P67" i="1" s="1"/>
  <c r="N66" i="1"/>
  <c r="P66" i="1" s="1"/>
  <c r="N65" i="1"/>
  <c r="P65" i="1" s="1"/>
  <c r="N64" i="1"/>
  <c r="P64" i="1" s="1"/>
  <c r="N63" i="1"/>
  <c r="N60" i="1"/>
  <c r="N59" i="1"/>
  <c r="N58" i="1"/>
  <c r="N57" i="1"/>
  <c r="N56" i="1"/>
  <c r="N55" i="1"/>
  <c r="N54" i="1"/>
  <c r="N53" i="1"/>
  <c r="N52" i="1"/>
  <c r="N51" i="1"/>
  <c r="N49" i="1"/>
  <c r="P49" i="1" s="1"/>
  <c r="N48" i="1"/>
  <c r="P48" i="1" s="1"/>
  <c r="N47" i="1"/>
  <c r="P47" i="1" s="1"/>
  <c r="N46" i="1"/>
  <c r="P46" i="1" s="1"/>
  <c r="N45" i="1"/>
  <c r="P45" i="1" s="1"/>
  <c r="N44" i="1"/>
  <c r="P44" i="1" s="1"/>
  <c r="N42" i="1"/>
  <c r="P42" i="1" s="1"/>
  <c r="N41" i="1"/>
  <c r="P41" i="1" s="1"/>
  <c r="N40" i="1"/>
  <c r="P40" i="1" s="1"/>
  <c r="N39" i="1"/>
  <c r="P39" i="1" s="1"/>
  <c r="N38" i="1"/>
  <c r="P38" i="1" s="1"/>
  <c r="N37" i="1"/>
  <c r="P37" i="1" s="1"/>
  <c r="N36" i="1"/>
  <c r="P36" i="1" s="1"/>
  <c r="N35" i="1"/>
  <c r="P35" i="1" s="1"/>
  <c r="N34" i="1"/>
  <c r="P34" i="1" s="1"/>
  <c r="N33" i="1"/>
  <c r="P33" i="1" s="1"/>
  <c r="N32" i="1"/>
  <c r="N31" i="1"/>
  <c r="P31" i="1" s="1"/>
  <c r="N30" i="1"/>
  <c r="P30" i="1" s="1"/>
  <c r="N29" i="1"/>
  <c r="N27" i="1"/>
  <c r="P27" i="1" s="1"/>
  <c r="N26" i="1"/>
  <c r="P26" i="1" s="1"/>
  <c r="N25" i="1"/>
  <c r="P25" i="1" s="1"/>
  <c r="N23" i="1"/>
  <c r="P23" i="1" s="1"/>
  <c r="P20" i="1"/>
  <c r="P19" i="1"/>
  <c r="P18" i="1"/>
  <c r="N17" i="1"/>
  <c r="P17" i="1" s="1"/>
  <c r="N16" i="1"/>
  <c r="P16" i="1" s="1"/>
  <c r="N15" i="1"/>
  <c r="P15" i="1" s="1"/>
  <c r="N14" i="1"/>
  <c r="N13" i="1"/>
  <c r="N11" i="1"/>
  <c r="P181" i="1"/>
  <c r="P113" i="1"/>
  <c r="P76" i="1"/>
  <c r="Q25" i="4" l="1"/>
  <c r="O25" i="4"/>
  <c r="M25" i="4"/>
  <c r="K25" i="4"/>
  <c r="I25" i="4"/>
  <c r="G25" i="4"/>
  <c r="P43" i="1"/>
  <c r="P234" i="1"/>
  <c r="P24" i="1"/>
  <c r="H478" i="2"/>
  <c r="H470" i="2"/>
  <c r="H469" i="2"/>
  <c r="H468" i="2"/>
  <c r="O14" i="27" l="1"/>
  <c r="P14" i="27" s="1"/>
  <c r="O232" i="1"/>
  <c r="P232" i="1" s="1"/>
  <c r="H471" i="2"/>
  <c r="O167" i="27" l="1"/>
  <c r="P167" i="27" s="1"/>
  <c r="O126" i="1"/>
  <c r="P126" i="1" s="1"/>
  <c r="P119" i="1" s="1"/>
  <c r="H293" i="2" l="1"/>
  <c r="H292" i="2"/>
  <c r="H291" i="2"/>
  <c r="H285" i="2"/>
  <c r="H284" i="2"/>
  <c r="H283" i="2"/>
  <c r="H277" i="2"/>
  <c r="H276" i="2"/>
  <c r="H275" i="2"/>
  <c r="H269" i="2"/>
  <c r="H268" i="2"/>
  <c r="H267" i="2"/>
  <c r="H260" i="2"/>
  <c r="H259" i="2"/>
  <c r="H258" i="2"/>
  <c r="H253" i="2"/>
  <c r="H252" i="2"/>
  <c r="H251" i="2"/>
  <c r="H246" i="2"/>
  <c r="H245" i="2"/>
  <c r="H244" i="2"/>
  <c r="H243" i="2"/>
  <c r="H242" i="2"/>
  <c r="H462" i="2"/>
  <c r="H461" i="2"/>
  <c r="H460" i="2"/>
  <c r="H459" i="2"/>
  <c r="H458" i="2"/>
  <c r="H182" i="2"/>
  <c r="H181" i="2"/>
  <c r="H254" i="2" l="1"/>
  <c r="H270" i="2"/>
  <c r="H261" i="2"/>
  <c r="H278" i="2"/>
  <c r="H294" i="2"/>
  <c r="H247" i="2"/>
  <c r="H286" i="2"/>
  <c r="H463" i="2"/>
  <c r="H183" i="2"/>
  <c r="O9" i="27" l="1"/>
  <c r="P9" i="27" s="1"/>
  <c r="O69" i="27"/>
  <c r="P69" i="27" s="1"/>
  <c r="O7" i="27"/>
  <c r="P7" i="27" s="1"/>
  <c r="O78" i="27"/>
  <c r="P78" i="27" s="1"/>
  <c r="O37" i="27"/>
  <c r="P37" i="27" s="1"/>
  <c r="O92" i="27"/>
  <c r="P92" i="27" s="1"/>
  <c r="O32" i="27"/>
  <c r="P32" i="27" s="1"/>
  <c r="O70" i="27"/>
  <c r="P70" i="27" s="1"/>
  <c r="O128" i="1"/>
  <c r="P128" i="1" s="1"/>
  <c r="O59" i="27"/>
  <c r="P59" i="27" s="1"/>
  <c r="O133" i="1"/>
  <c r="P133" i="1" s="1"/>
  <c r="O131" i="1"/>
  <c r="P131" i="1" s="1"/>
  <c r="O129" i="1"/>
  <c r="P129" i="1" s="1"/>
  <c r="O130" i="1"/>
  <c r="P130" i="1" s="1"/>
  <c r="O79" i="1"/>
  <c r="P79" i="1" s="1"/>
  <c r="O132" i="1"/>
  <c r="P132" i="1" s="1"/>
  <c r="O116" i="1"/>
  <c r="P116" i="1" s="1"/>
  <c r="O91" i="1"/>
  <c r="P91" i="1" s="1"/>
  <c r="H101" i="2"/>
  <c r="H453" i="2" l="1"/>
  <c r="H452" i="2"/>
  <c r="H451" i="2"/>
  <c r="H446" i="2"/>
  <c r="H445" i="2"/>
  <c r="H444" i="2"/>
  <c r="H438" i="2"/>
  <c r="H437" i="2"/>
  <c r="H436" i="2"/>
  <c r="H435" i="2"/>
  <c r="H434" i="2"/>
  <c r="H428" i="2"/>
  <c r="H427" i="2"/>
  <c r="H426" i="2"/>
  <c r="H425" i="2"/>
  <c r="H424" i="2"/>
  <c r="H417" i="2"/>
  <c r="H416" i="2"/>
  <c r="H415" i="2"/>
  <c r="H414" i="2"/>
  <c r="H413" i="2"/>
  <c r="H407" i="2"/>
  <c r="H406" i="2"/>
  <c r="H405" i="2"/>
  <c r="H404" i="2"/>
  <c r="H403" i="2"/>
  <c r="H439" i="2" l="1"/>
  <c r="H447" i="2"/>
  <c r="H454" i="2"/>
  <c r="H429" i="2"/>
  <c r="H418" i="2"/>
  <c r="H408" i="2"/>
  <c r="H352" i="2"/>
  <c r="H351" i="2"/>
  <c r="H350" i="2"/>
  <c r="H334" i="2"/>
  <c r="H333" i="2"/>
  <c r="H332" i="2"/>
  <c r="H327" i="2"/>
  <c r="H326" i="2"/>
  <c r="H325" i="2"/>
  <c r="H318" i="2"/>
  <c r="H320" i="2"/>
  <c r="H319" i="2"/>
  <c r="H313" i="2"/>
  <c r="H312" i="2"/>
  <c r="H311" i="2"/>
  <c r="H310" i="2"/>
  <c r="H309" i="2"/>
  <c r="H308" i="2"/>
  <c r="H302" i="2"/>
  <c r="H301" i="2"/>
  <c r="H300" i="2"/>
  <c r="H299" i="2"/>
  <c r="O177" i="27" l="1"/>
  <c r="P177" i="27" s="1"/>
  <c r="O26" i="27"/>
  <c r="P26" i="27" s="1"/>
  <c r="O49" i="27"/>
  <c r="P49" i="27" s="1"/>
  <c r="O64" i="27"/>
  <c r="P64" i="27" s="1"/>
  <c r="O185" i="27"/>
  <c r="P185" i="27" s="1"/>
  <c r="O191" i="27"/>
  <c r="P191" i="27" s="1"/>
  <c r="O19" i="27"/>
  <c r="P19" i="27" s="1"/>
  <c r="O185" i="1"/>
  <c r="P185" i="1" s="1"/>
  <c r="O186" i="1"/>
  <c r="P186" i="1" s="1"/>
  <c r="O199" i="1"/>
  <c r="P199" i="1" s="1"/>
  <c r="O183" i="1"/>
  <c r="P183" i="1" s="1"/>
  <c r="O198" i="1"/>
  <c r="P198" i="1" s="1"/>
  <c r="O68" i="1"/>
  <c r="P68" i="1" s="1"/>
  <c r="O184" i="1"/>
  <c r="P184" i="1" s="1"/>
  <c r="H353" i="2"/>
  <c r="H321" i="2"/>
  <c r="H328" i="2"/>
  <c r="H303" i="2"/>
  <c r="H335" i="2"/>
  <c r="H314" i="2"/>
  <c r="H237" i="2"/>
  <c r="H236" i="2"/>
  <c r="H235" i="2"/>
  <c r="H234" i="2"/>
  <c r="H233" i="2"/>
  <c r="H228" i="2"/>
  <c r="H227" i="2"/>
  <c r="H226" i="2"/>
  <c r="H225" i="2"/>
  <c r="H224" i="2"/>
  <c r="H219" i="2"/>
  <c r="H218" i="2"/>
  <c r="H217" i="2"/>
  <c r="H216" i="2"/>
  <c r="H215" i="2"/>
  <c r="H210" i="2"/>
  <c r="H209" i="2"/>
  <c r="H208" i="2"/>
  <c r="H207" i="2"/>
  <c r="H206" i="2"/>
  <c r="H201" i="2"/>
  <c r="H200" i="2"/>
  <c r="H199" i="2"/>
  <c r="H198" i="2"/>
  <c r="H197" i="2"/>
  <c r="H191" i="2"/>
  <c r="H190" i="2"/>
  <c r="H189" i="2"/>
  <c r="O136" i="27" l="1"/>
  <c r="P136" i="27" s="1"/>
  <c r="O71" i="27"/>
  <c r="P71" i="27" s="1"/>
  <c r="O27" i="27"/>
  <c r="P27" i="27" s="1"/>
  <c r="O58" i="27"/>
  <c r="P58" i="27" s="1"/>
  <c r="O15" i="27"/>
  <c r="P15" i="27" s="1"/>
  <c r="O21" i="27"/>
  <c r="P21" i="27" s="1"/>
  <c r="O57" i="27"/>
  <c r="P57" i="27" s="1"/>
  <c r="O156" i="27"/>
  <c r="P156" i="27" s="1"/>
  <c r="O184" i="27"/>
  <c r="P184" i="27" s="1"/>
  <c r="P193" i="1"/>
  <c r="O156" i="1"/>
  <c r="P156" i="1" s="1"/>
  <c r="O142" i="1"/>
  <c r="P142" i="1" s="1"/>
  <c r="O161" i="1"/>
  <c r="P161" i="1" s="1"/>
  <c r="O155" i="1"/>
  <c r="P155" i="1" s="1"/>
  <c r="O141" i="1"/>
  <c r="P141" i="1" s="1"/>
  <c r="O154" i="1"/>
  <c r="P154" i="1" s="1"/>
  <c r="O137" i="1"/>
  <c r="P137" i="1" s="1"/>
  <c r="O149" i="1"/>
  <c r="P149" i="1" s="1"/>
  <c r="H192" i="2"/>
  <c r="O143" i="1"/>
  <c r="P143" i="1" s="1"/>
  <c r="H238" i="2"/>
  <c r="H229" i="2"/>
  <c r="H220" i="2"/>
  <c r="H211" i="2"/>
  <c r="H202" i="2"/>
  <c r="O82" i="27" l="1"/>
  <c r="P82" i="27" s="1"/>
  <c r="O46" i="27"/>
  <c r="P46" i="27" s="1"/>
  <c r="O169" i="27"/>
  <c r="P169" i="27" s="1"/>
  <c r="O31" i="27"/>
  <c r="P31" i="27" s="1"/>
  <c r="O125" i="27"/>
  <c r="P125" i="27" s="1"/>
  <c r="O118" i="27"/>
  <c r="P118" i="27" s="1"/>
  <c r="P127" i="1"/>
  <c r="O86" i="1"/>
  <c r="P86" i="1" s="1"/>
  <c r="O107" i="1"/>
  <c r="P107" i="1" s="1"/>
  <c r="O108" i="1"/>
  <c r="P108" i="1" s="1"/>
  <c r="O109" i="1"/>
  <c r="P109" i="1" s="1"/>
  <c r="O110" i="1"/>
  <c r="P110" i="1" s="1"/>
  <c r="O112" i="1"/>
  <c r="P112" i="1" s="1"/>
  <c r="H176" i="2"/>
  <c r="H175" i="2"/>
  <c r="H174" i="2"/>
  <c r="H173" i="2"/>
  <c r="H167" i="2"/>
  <c r="P81" i="1" l="1"/>
  <c r="H177" i="2"/>
  <c r="H168" i="2"/>
  <c r="O35" i="27" l="1"/>
  <c r="P35" i="27" s="1"/>
  <c r="O116" i="27"/>
  <c r="P116" i="27" s="1"/>
  <c r="O73" i="1"/>
  <c r="P73" i="1" s="1"/>
  <c r="O72" i="1"/>
  <c r="P72" i="1" s="1"/>
  <c r="H70" i="2"/>
  <c r="H69" i="2"/>
  <c r="H65" i="2"/>
  <c r="H78" i="2"/>
  <c r="H77" i="2"/>
  <c r="H76" i="2"/>
  <c r="H60" i="2"/>
  <c r="H59" i="2"/>
  <c r="H56" i="2"/>
  <c r="H79" i="2" l="1"/>
  <c r="H71" i="2"/>
  <c r="H61" i="2"/>
  <c r="E23" i="5"/>
  <c r="E22" i="5"/>
  <c r="E16" i="5"/>
  <c r="H397" i="2"/>
  <c r="H396" i="2"/>
  <c r="H395" i="2"/>
  <c r="H394" i="2"/>
  <c r="H393" i="2"/>
  <c r="H387" i="2"/>
  <c r="H386" i="2"/>
  <c r="H385" i="2"/>
  <c r="H384" i="2"/>
  <c r="H379" i="2"/>
  <c r="H378" i="2"/>
  <c r="H377" i="2"/>
  <c r="H376" i="2"/>
  <c r="H370" i="2"/>
  <c r="H369" i="2"/>
  <c r="H368" i="2"/>
  <c r="H367" i="2"/>
  <c r="H366" i="2"/>
  <c r="H360" i="2"/>
  <c r="H359" i="2"/>
  <c r="H358" i="2"/>
  <c r="H357" i="2"/>
  <c r="H343" i="2"/>
  <c r="H342" i="2"/>
  <c r="H341" i="2"/>
  <c r="H340" i="2"/>
  <c r="H160" i="2"/>
  <c r="H159" i="2"/>
  <c r="H158" i="2"/>
  <c r="H157" i="2"/>
  <c r="H156" i="2"/>
  <c r="H155" i="2"/>
  <c r="H154" i="2"/>
  <c r="H153" i="2"/>
  <c r="H152" i="2"/>
  <c r="H151" i="2"/>
  <c r="H145" i="2"/>
  <c r="H144" i="2"/>
  <c r="H143" i="2"/>
  <c r="H136" i="2"/>
  <c r="H135" i="2"/>
  <c r="H134" i="2"/>
  <c r="H128" i="2"/>
  <c r="H127" i="2"/>
  <c r="H126" i="2"/>
  <c r="H120" i="2"/>
  <c r="H119" i="2"/>
  <c r="H118" i="2"/>
  <c r="H112" i="2"/>
  <c r="H111" i="2"/>
  <c r="H110" i="2"/>
  <c r="H103" i="2"/>
  <c r="H102" i="2"/>
  <c r="H95" i="2"/>
  <c r="H94" i="2"/>
  <c r="H93" i="2"/>
  <c r="H88" i="2"/>
  <c r="H87" i="2"/>
  <c r="H86" i="2"/>
  <c r="H50" i="2"/>
  <c r="H49" i="2"/>
  <c r="H48" i="2"/>
  <c r="H47" i="2"/>
  <c r="H46" i="2"/>
  <c r="H45" i="2"/>
  <c r="H44" i="2"/>
  <c r="H43" i="2"/>
  <c r="H42" i="2"/>
  <c r="H35" i="2"/>
  <c r="H36" i="2" s="1"/>
  <c r="H33" i="2"/>
  <c r="H27" i="2"/>
  <c r="H26" i="2"/>
  <c r="H25" i="2"/>
  <c r="H19" i="2"/>
  <c r="H18" i="2"/>
  <c r="H13" i="2"/>
  <c r="F12" i="2"/>
  <c r="H12" i="2" s="1"/>
  <c r="B6" i="2"/>
  <c r="B5" i="2"/>
  <c r="M31" i="1"/>
  <c r="P11" i="1"/>
  <c r="O24" i="27" l="1"/>
  <c r="P24" i="27" s="1"/>
  <c r="O222" i="27"/>
  <c r="P222" i="27" s="1"/>
  <c r="O216" i="27"/>
  <c r="P216" i="27" s="1"/>
  <c r="O111" i="27"/>
  <c r="P111" i="27" s="1"/>
  <c r="H371" i="2"/>
  <c r="H361" i="2"/>
  <c r="H388" i="2"/>
  <c r="H380" i="2"/>
  <c r="O29" i="1"/>
  <c r="P29" i="1" s="1"/>
  <c r="O51" i="1"/>
  <c r="P51" i="1" s="1"/>
  <c r="O52" i="1"/>
  <c r="P52" i="1" s="1"/>
  <c r="O53" i="1"/>
  <c r="P53" i="1" s="1"/>
  <c r="H113" i="2"/>
  <c r="H104" i="2"/>
  <c r="H14" i="2"/>
  <c r="R127" i="1"/>
  <c r="C21" i="4" s="1"/>
  <c r="R119" i="1"/>
  <c r="C20" i="4" s="1"/>
  <c r="R193" i="1"/>
  <c r="C24" i="4" s="1"/>
  <c r="Q24" i="4" s="1"/>
  <c r="H28" i="2"/>
  <c r="H96" i="2"/>
  <c r="H146" i="2"/>
  <c r="H51" i="2"/>
  <c r="H129" i="2"/>
  <c r="H20" i="2"/>
  <c r="H89" i="2"/>
  <c r="H121" i="2"/>
  <c r="H137" i="2"/>
  <c r="H344" i="2"/>
  <c r="H398" i="2"/>
  <c r="Q20" i="4" l="1"/>
  <c r="O20" i="4"/>
  <c r="M20" i="4"/>
  <c r="K20" i="4"/>
  <c r="I20" i="4"/>
  <c r="G20" i="4"/>
  <c r="Q21" i="4"/>
  <c r="O21" i="4"/>
  <c r="M21" i="4"/>
  <c r="K21" i="4"/>
  <c r="I21" i="4"/>
  <c r="G21" i="4"/>
  <c r="O20" i="27"/>
  <c r="P20" i="27" s="1"/>
  <c r="O5" i="27"/>
  <c r="P5" i="27" s="1"/>
  <c r="O63" i="27"/>
  <c r="P63" i="27" s="1"/>
  <c r="O214" i="27"/>
  <c r="P214" i="27" s="1"/>
  <c r="O159" i="27"/>
  <c r="P159" i="27" s="1"/>
  <c r="O209" i="27"/>
  <c r="P209" i="27" s="1"/>
  <c r="O8" i="27"/>
  <c r="P8" i="27" s="1"/>
  <c r="O60" i="27"/>
  <c r="P60" i="27" s="1"/>
  <c r="O206" i="27"/>
  <c r="P206" i="27" s="1"/>
  <c r="O145" i="27"/>
  <c r="P145" i="27" s="1"/>
  <c r="O23" i="27"/>
  <c r="P23" i="27" s="1"/>
  <c r="O76" i="27"/>
  <c r="P76" i="27" s="1"/>
  <c r="O61" i="27"/>
  <c r="P61" i="27" s="1"/>
  <c r="O126" i="27"/>
  <c r="P126" i="27" s="1"/>
  <c r="O148" i="27"/>
  <c r="P148" i="27" s="1"/>
  <c r="O110" i="27"/>
  <c r="P110" i="27" s="1"/>
  <c r="O142" i="27"/>
  <c r="P142" i="27" s="1"/>
  <c r="O34" i="27"/>
  <c r="P34" i="27" s="1"/>
  <c r="O144" i="27"/>
  <c r="P144" i="27" s="1"/>
  <c r="O163" i="27"/>
  <c r="P163" i="27" s="1"/>
  <c r="O162" i="27"/>
  <c r="P162" i="27" s="1"/>
  <c r="O9" i="1"/>
  <c r="P9" i="1" s="1"/>
  <c r="O55" i="1"/>
  <c r="P55" i="1" s="1"/>
  <c r="O56" i="1"/>
  <c r="P56" i="1" s="1"/>
  <c r="O59" i="1"/>
  <c r="P59" i="1" s="1"/>
  <c r="O60" i="1"/>
  <c r="P60" i="1" s="1"/>
  <c r="O57" i="1"/>
  <c r="P57" i="1" s="1"/>
  <c r="O58" i="1"/>
  <c r="P58" i="1" s="1"/>
  <c r="O233" i="1"/>
  <c r="P233" i="1" s="1"/>
  <c r="O54" i="1"/>
  <c r="P54" i="1" s="1"/>
  <c r="O160" i="1"/>
  <c r="P160" i="1" s="1"/>
  <c r="O170" i="1"/>
  <c r="P170" i="1" s="1"/>
  <c r="O147" i="1"/>
  <c r="P147" i="1" s="1"/>
  <c r="O148" i="1"/>
  <c r="P148" i="1" s="1"/>
  <c r="O165" i="1"/>
  <c r="P165" i="1" s="1"/>
  <c r="O164" i="1"/>
  <c r="P164" i="1" s="1"/>
  <c r="R234" i="1"/>
  <c r="C27" i="4" s="1"/>
  <c r="R24" i="1"/>
  <c r="C13" i="4" s="1"/>
  <c r="R43" i="1"/>
  <c r="C15" i="4" s="1"/>
  <c r="O167" i="1"/>
  <c r="P167" i="1" s="1"/>
  <c r="O168" i="1"/>
  <c r="P168" i="1" s="1"/>
  <c r="O32" i="1"/>
  <c r="O14" i="1"/>
  <c r="P14" i="1" s="1"/>
  <c r="O63" i="1"/>
  <c r="O13" i="1"/>
  <c r="P13" i="1" s="1"/>
  <c r="R81" i="1"/>
  <c r="C19" i="4" s="1"/>
  <c r="Q19" i="4" l="1"/>
  <c r="O19" i="4"/>
  <c r="M19" i="4"/>
  <c r="K19" i="4"/>
  <c r="I19" i="4"/>
  <c r="G19" i="4"/>
  <c r="Q15" i="4"/>
  <c r="O15" i="4"/>
  <c r="M15" i="4"/>
  <c r="K15" i="4"/>
  <c r="I15" i="4"/>
  <c r="G15" i="4"/>
  <c r="Q13" i="4"/>
  <c r="O13" i="4"/>
  <c r="M13" i="4"/>
  <c r="K13" i="4"/>
  <c r="I13" i="4"/>
  <c r="G13" i="4"/>
  <c r="Q27" i="4"/>
  <c r="O27" i="4"/>
  <c r="M27" i="4"/>
  <c r="K27" i="4"/>
  <c r="I27" i="4"/>
  <c r="G27" i="4"/>
  <c r="E27" i="4"/>
  <c r="P224" i="27"/>
  <c r="R223" i="27"/>
  <c r="R16" i="27"/>
  <c r="R55" i="27"/>
  <c r="P50" i="1"/>
  <c r="R50" i="1" s="1"/>
  <c r="C16" i="4" s="1"/>
  <c r="P12" i="1"/>
  <c r="P146" i="1"/>
  <c r="R146" i="1" s="1"/>
  <c r="C22" i="4" s="1"/>
  <c r="P8" i="1"/>
  <c r="P231" i="1"/>
  <c r="R231" i="1" s="1"/>
  <c r="C26" i="4" s="1"/>
  <c r="P159" i="1"/>
  <c r="R159" i="1" s="1"/>
  <c r="C23" i="4" s="1"/>
  <c r="P32" i="1"/>
  <c r="P28" i="1" s="1"/>
  <c r="P63" i="1"/>
  <c r="P62" i="1" s="1"/>
  <c r="Q23" i="4" l="1"/>
  <c r="O23" i="4"/>
  <c r="M23" i="4"/>
  <c r="K23" i="4"/>
  <c r="I23" i="4"/>
  <c r="G23" i="4"/>
  <c r="Q26" i="4"/>
  <c r="O26" i="4"/>
  <c r="M26" i="4"/>
  <c r="K26" i="4"/>
  <c r="I26" i="4"/>
  <c r="G26" i="4"/>
  <c r="Q22" i="4"/>
  <c r="O22" i="4"/>
  <c r="M22" i="4"/>
  <c r="K22" i="4"/>
  <c r="I22" i="4"/>
  <c r="G22" i="4"/>
  <c r="Q16" i="4"/>
  <c r="O16" i="4"/>
  <c r="M16" i="4"/>
  <c r="K16" i="4"/>
  <c r="I16" i="4"/>
  <c r="G16" i="4"/>
  <c r="R8" i="1"/>
  <c r="C11" i="4" s="1"/>
  <c r="P61" i="1"/>
  <c r="P245" i="1" s="1"/>
  <c r="R62" i="1"/>
  <c r="C18" i="4" s="1"/>
  <c r="R28" i="1"/>
  <c r="C14" i="4" s="1"/>
  <c r="R12" i="1"/>
  <c r="C12" i="4" s="1"/>
  <c r="Q12" i="4" l="1"/>
  <c r="O12" i="4"/>
  <c r="M12" i="4"/>
  <c r="K12" i="4"/>
  <c r="I12" i="4"/>
  <c r="G12" i="4"/>
  <c r="Q14" i="4"/>
  <c r="O14" i="4"/>
  <c r="M14" i="4"/>
  <c r="K14" i="4"/>
  <c r="I14" i="4"/>
  <c r="G14" i="4"/>
  <c r="Q18" i="4"/>
  <c r="O18" i="4"/>
  <c r="M18" i="4"/>
  <c r="K18" i="4"/>
  <c r="I18" i="4"/>
  <c r="G18" i="4"/>
  <c r="C28" i="4"/>
  <c r="Q11" i="4"/>
  <c r="Q28" i="4" s="1"/>
  <c r="O11" i="4"/>
  <c r="O28" i="4" s="1"/>
  <c r="M11" i="4"/>
  <c r="M28" i="4" s="1"/>
  <c r="K11" i="4"/>
  <c r="K28" i="4" s="1"/>
  <c r="I11" i="4"/>
  <c r="I28" i="4" s="1"/>
  <c r="G11" i="4"/>
  <c r="G28" i="4" s="1"/>
  <c r="R235" i="1"/>
  <c r="C30" i="4"/>
  <c r="D25" i="4" s="1"/>
  <c r="P246" i="1"/>
  <c r="P247" i="1" s="1"/>
  <c r="D16" i="4" l="1"/>
  <c r="D13" i="4"/>
  <c r="D20" i="4"/>
  <c r="D11" i="4"/>
  <c r="D14" i="4"/>
  <c r="D27" i="4"/>
  <c r="D15" i="4"/>
  <c r="D23" i="4"/>
  <c r="D21" i="4"/>
  <c r="D24" i="4"/>
  <c r="D22" i="4"/>
  <c r="D12" i="4"/>
  <c r="D19" i="4"/>
  <c r="D18" i="4"/>
  <c r="D26" i="4"/>
  <c r="D28" i="4" l="1"/>
  <c r="D30" i="4" s="1"/>
  <c r="E14" i="4"/>
  <c r="E24" i="4"/>
  <c r="E18" i="4"/>
  <c r="E12" i="4"/>
  <c r="E23" i="4"/>
  <c r="E20" i="4"/>
  <c r="E16" i="4"/>
  <c r="E26" i="4"/>
  <c r="E13" i="4"/>
  <c r="E21" i="4"/>
  <c r="E15" i="4"/>
  <c r="E11" i="4"/>
  <c r="E25" i="4"/>
  <c r="E22" i="4"/>
  <c r="E19" i="4"/>
  <c r="E28" i="4" l="1"/>
  <c r="F31" i="4"/>
  <c r="E31" i="4"/>
  <c r="G31" i="4" s="1"/>
  <c r="H31" i="4" l="1"/>
  <c r="I31" i="4"/>
  <c r="J31" i="4" l="1"/>
  <c r="K31" i="4"/>
  <c r="M31" i="4" l="1"/>
  <c r="L31" i="4"/>
  <c r="O31" i="4" l="1"/>
  <c r="N31" i="4"/>
  <c r="Q31" i="4" l="1"/>
  <c r="R31" i="4" s="1"/>
  <c r="P31" i="4"/>
</calcChain>
</file>

<file path=xl/sharedStrings.xml><?xml version="1.0" encoding="utf-8"?>
<sst xmlns="http://schemas.openxmlformats.org/spreadsheetml/2006/main" count="4665" uniqueCount="1298">
  <si>
    <t>OBRA</t>
  </si>
  <si>
    <t xml:space="preserve"> EDIFICIO  SEDE DA RECEITA FEDERAL DO BRASIL-4ª RF- SERVIÇOS DE  SEGURANÇA CONTRA INCÊNDIO  DO TERREO AO 6º ANDAR</t>
  </si>
  <si>
    <r>
      <rPr>
        <b/>
        <sz val="8"/>
        <color rgb="FF000000"/>
        <rFont val="Arial1"/>
        <charset val="1"/>
      </rPr>
      <t>Base: SINAPI-PE / Ref</t>
    </r>
    <r>
      <rPr>
        <b/>
        <sz val="8"/>
        <color rgb="FFFF3333"/>
        <rFont val="Arial1"/>
        <charset val="1"/>
      </rPr>
      <t xml:space="preserve"> 06/2022 </t>
    </r>
    <r>
      <rPr>
        <b/>
        <sz val="8"/>
        <color rgb="FF000000"/>
        <rFont val="Arial1"/>
        <charset val="1"/>
      </rPr>
      <t xml:space="preserve">– COM DESONERAÇÃO(PUBLICADA EM </t>
    </r>
    <r>
      <rPr>
        <b/>
        <sz val="8"/>
        <color rgb="FFFF3333"/>
        <rFont val="Arial1"/>
        <charset val="1"/>
      </rPr>
      <t>13/07/2022</t>
    </r>
    <r>
      <rPr>
        <b/>
        <sz val="8"/>
        <color rgb="FF000000"/>
        <rFont val="Arial1"/>
        <charset val="1"/>
      </rPr>
      <t>)</t>
    </r>
  </si>
  <si>
    <t>LOCAL</t>
  </si>
  <si>
    <t>AV. ALFREDO LISBOA, 1152 -RECIFE ANTIGO-RECIFE/PE-CEP: 50.030-150</t>
  </si>
  <si>
    <t>Prazo de execução  dos serviços (dias):</t>
  </si>
  <si>
    <t xml:space="preserve"> PLANILHA ORÇAMENTÁRIA  </t>
  </si>
  <si>
    <t>ITEM</t>
  </si>
  <si>
    <t>FONTE</t>
  </si>
  <si>
    <t>CÓDIGO</t>
  </si>
  <si>
    <t>DESCRIÇÃO DOS SERVIÇOS</t>
  </si>
  <si>
    <t>UNID.</t>
  </si>
  <si>
    <t>QUANT.  TERREO</t>
  </si>
  <si>
    <t>QUANT.  1º andar</t>
  </si>
  <si>
    <t>QUANT.  2º andar</t>
  </si>
  <si>
    <t>QUANT.   3º andar</t>
  </si>
  <si>
    <t>QUANT.   4º andar</t>
  </si>
  <si>
    <t>QUANT 5º andar</t>
  </si>
  <si>
    <t>QUANT.   6º andar</t>
  </si>
  <si>
    <t>QUANT.   7º andar- CASA DE MAQUINA e oficna manutenção</t>
  </si>
  <si>
    <t>QUANT.</t>
  </si>
  <si>
    <t>CUSTO UNITÁRIO</t>
  </si>
  <si>
    <t>CUSTO TOTAL</t>
  </si>
  <si>
    <t>1.0</t>
  </si>
  <si>
    <t>SERVIÇOS PRELIMINARES</t>
  </si>
  <si>
    <t>1.1</t>
  </si>
  <si>
    <t>COMPOSIÇÃO</t>
  </si>
  <si>
    <t>001</t>
  </si>
  <si>
    <t>MOBILIZAÇÃO</t>
  </si>
  <si>
    <t>und</t>
  </si>
  <si>
    <t>1.2</t>
  </si>
  <si>
    <t>COMPOISÇÃO</t>
  </si>
  <si>
    <t>55</t>
  </si>
  <si>
    <t>LOCAÇÃO DE ANDAIMES</t>
  </si>
  <si>
    <t>MÊS</t>
  </si>
  <si>
    <t>1.3</t>
  </si>
  <si>
    <t>SINAPI</t>
  </si>
  <si>
    <t>4813</t>
  </si>
  <si>
    <t>PLACA DA OBRA</t>
  </si>
  <si>
    <t>m2</t>
  </si>
  <si>
    <t>2.0</t>
  </si>
  <si>
    <t>REMOÇÕES E DEMOLIÇÕES</t>
  </si>
  <si>
    <t>2.1</t>
  </si>
  <si>
    <t>002</t>
  </si>
  <si>
    <r>
      <rPr>
        <sz val="8"/>
        <color rgb="FF000000"/>
        <rFont val="Arial"/>
        <family val="2"/>
        <charset val="1"/>
      </rPr>
      <t xml:space="preserve">RETIRADA DO FORRO DE FIBRA MINERAL, MODULOS 1250X625, </t>
    </r>
    <r>
      <rPr>
        <b/>
        <sz val="8"/>
        <color rgb="FF000000"/>
        <rFont val="Arial"/>
        <family val="2"/>
      </rPr>
      <t>COM REAPROVEITAMENTO</t>
    </r>
    <r>
      <rPr>
        <sz val="8"/>
        <color rgb="FF000000"/>
        <rFont val="Arial"/>
        <family val="2"/>
        <charset val="1"/>
      </rPr>
      <t>.</t>
    </r>
  </si>
  <si>
    <t>2.2</t>
  </si>
  <si>
    <t>003</t>
  </si>
  <si>
    <r>
      <rPr>
        <sz val="8"/>
        <color rgb="FF000000"/>
        <rFont val="Arial"/>
        <family val="2"/>
        <charset val="1"/>
      </rPr>
      <t>REMOÇÃO DE LUMINÁRIAS,</t>
    </r>
    <r>
      <rPr>
        <b/>
        <sz val="8"/>
        <color rgb="FF000000"/>
        <rFont val="Arial"/>
        <family val="2"/>
      </rPr>
      <t xml:space="preserve"> COM REAPROVEITAMENTO.</t>
    </r>
  </si>
  <si>
    <t>2.3</t>
  </si>
  <si>
    <t>97641</t>
  </si>
  <si>
    <t>REMOÇÃO DE FORRO DE GESSO, DE FORMA MANUAL, SEM REAPROVEITAMENTO</t>
  </si>
  <si>
    <t>m²</t>
  </si>
  <si>
    <t>2.4</t>
  </si>
  <si>
    <t>97633</t>
  </si>
  <si>
    <t>DEMOLIÇÃO DE REVESTIMENTO CERÂMICO, DE FORMA MANUAL, SEM REAPROVEITAMENTO</t>
  </si>
  <si>
    <t>M2</t>
  </si>
  <si>
    <t>2.5</t>
  </si>
  <si>
    <t>DEMOLIÇÃO DE REVESTIMENTO DE PISO EM GRANITO DE FORMA MANUAL, SEM REAPROVEITAMENTO</t>
  </si>
  <si>
    <t>2.6</t>
  </si>
  <si>
    <t>90447</t>
  </si>
  <si>
    <t>RASGO EM ALVENARIA PARA ELETRODUTOS COM DIAMETROS MENORES OU IGUAIS A 40 MM. AF_05/2015</t>
  </si>
  <si>
    <t>m</t>
  </si>
  <si>
    <t>2.7</t>
  </si>
  <si>
    <t>97622</t>
  </si>
  <si>
    <t>DEMOLIÇÃO DE ALVENARIA DE BLOCO FURADO, DE FORMA MANUAL, SEM REAPROVEITAMENTO. AF_12/2017</t>
  </si>
  <si>
    <t>M3</t>
  </si>
  <si>
    <t>2.8</t>
  </si>
  <si>
    <t>97662</t>
  </si>
  <si>
    <t xml:space="preserve"> REMOÇÃO DE TUBULAÇÕES DE INCÊNDIO (TUBOS E CONEXÕES), DE FORMA MANUAL, SEM REAPROVEITAMENTO. AF_12/2017</t>
  </si>
  <si>
    <t>M</t>
  </si>
  <si>
    <t>2.9</t>
  </si>
  <si>
    <t>DEMOLIÇÃO DE CALÇADA EM GRANILITE(ENTRADA DO PREDIO</t>
  </si>
  <si>
    <t>2.10</t>
  </si>
  <si>
    <t>DEMOLIÇÃO DE CALÇADA CIMENTADO</t>
  </si>
  <si>
    <t>2.11</t>
  </si>
  <si>
    <t>COTAÇÃO</t>
  </si>
  <si>
    <t>1</t>
  </si>
  <si>
    <t>REMOÇÃO DE ENTULHO EM CAÇAMBA ESTACIONARIA ( 5M3, ABERTA), COLETA  COM  DESTINAÇÃO FINAL  DE ENTULHO CERTIFICADA</t>
  </si>
  <si>
    <t>3.0</t>
  </si>
  <si>
    <t>PAREDES</t>
  </si>
  <si>
    <t>3.1</t>
  </si>
  <si>
    <t>103325</t>
  </si>
  <si>
    <t>ALVENARIA DE VEDAÇÃO DE BLOCOS CERÂMICOS FURADOS NA VERTICAL DE 14X19X 39 CM (ESPESSURA 14 CM) E ARGAMASSA DE ASSENTAMENTO COM PREPARO MANUAL. AF_12/2021</t>
  </si>
  <si>
    <t>3.2</t>
  </si>
  <si>
    <t>87871</t>
  </si>
  <si>
    <t xml:space="preserve"> CHAPISCO APLICADO SOMENTE EM ESTRUTURAS DE CONCRETO EM ALVENARIAS INTERNAS, COM DESEMPENADEIRA DENTADA. ARGAMASSA INDUSTRIALIZADA COM PREPAR O MANUAL. AF_06/2014</t>
  </si>
  <si>
    <t>3.3</t>
  </si>
  <si>
    <t>87543</t>
  </si>
  <si>
    <t>MASSA ÚNICA, PARA RECEBIMENTO DE PINTURA OU CERÂMICA, ARGAMASSA INDUSTRIALIZADA, PREPARO MECÂNICO, APLICADO COM EQUIPAMENTO DE MISTURA E PROJEÇÃO DE 1,5 M3/H EM FACES INTERNAS DE PAREDES, ESPESSURA DE 5MM, SEMEXECUÇÃO DE TALISCAS. AF_06/2014</t>
  </si>
  <si>
    <t>4.0</t>
  </si>
  <si>
    <t>REVESTIMENTOS E FORRO</t>
  </si>
  <si>
    <t>4.1</t>
  </si>
  <si>
    <t>004</t>
  </si>
  <si>
    <t>RECOLOCAÇÃO DE FORRO DE FIBRA MINERAL, MÓDULOS 1250X625, COM  REAPROVEITAMENTO.</t>
  </si>
  <si>
    <t>4.2</t>
  </si>
  <si>
    <t>2</t>
  </si>
  <si>
    <r>
      <rPr>
        <sz val="8"/>
        <color rgb="FF000000"/>
        <rFont val="Arial1"/>
        <charset val="1"/>
      </rPr>
      <t xml:space="preserve">FORNECIMENTO DE </t>
    </r>
    <r>
      <rPr>
        <sz val="8"/>
        <color rgb="FF0000FF"/>
        <rFont val="Arial1"/>
        <charset val="1"/>
      </rPr>
      <t>PLACA DE FORR</t>
    </r>
    <r>
      <rPr>
        <sz val="8"/>
        <color rgb="FF000000"/>
        <rFont val="Arial1"/>
        <charset val="1"/>
      </rPr>
      <t xml:space="preserve">O EM FIBRA MINERAL MODULO 1250x625 mm, ESPESSURA 15mm, COEFICIENTE DE </t>
    </r>
    <r>
      <rPr>
        <b/>
        <sz val="8"/>
        <color rgb="FF000000"/>
        <rFont val="Arial1"/>
        <charset val="1"/>
      </rPr>
      <t>ABSORÇÃO 0,6</t>
    </r>
    <r>
      <rPr>
        <sz val="8"/>
        <color rgb="FF000000"/>
        <rFont val="Arial1"/>
        <charset val="1"/>
      </rPr>
      <t xml:space="preserve"> OU SUPERIOR, CLASSE A, BORDA RETANGULAR, FABRICAÇÃO AMF MODELO THERMATEX STAR OU SIMILAR TÉCNICO.</t>
    </r>
  </si>
  <si>
    <t>4.3</t>
  </si>
  <si>
    <r>
      <rPr>
        <sz val="8"/>
        <color rgb="FF000000"/>
        <rFont val="Arial"/>
        <family val="2"/>
        <charset val="1"/>
      </rPr>
      <t xml:space="preserve">FORNECIMENTO E INSTALAÇÃO DE </t>
    </r>
    <r>
      <rPr>
        <sz val="8"/>
        <color rgb="FF3333FF"/>
        <rFont val="Arial"/>
        <family val="2"/>
      </rPr>
      <t>FORRO EM FIBRA</t>
    </r>
    <r>
      <rPr>
        <sz val="8"/>
        <color rgb="FF000000"/>
        <rFont val="Arial"/>
        <family val="2"/>
        <charset val="1"/>
      </rPr>
      <t xml:space="preserve"> MINERAL MODULO 1250x625 mm, ESPESSURA 15mm, COEFICIENTE DE ABSORÇÃO 0,6 OU SUPERIOR, CLASSE A, BORDA RETANGULAR, SUSTENTADO COM PERFIL CLICADO E CANTONEIRA, FABRICAÇÃO AMF MODELO THERMATEX STAR OU SIMILAR TÉCNICO, INCLUSIVE FIXAÇÃO PARA LUM</t>
    </r>
  </si>
  <si>
    <t>4.4</t>
  </si>
  <si>
    <t>005</t>
  </si>
  <si>
    <r>
      <rPr>
        <sz val="8"/>
        <color rgb="FF000000"/>
        <rFont val="Arial"/>
        <family val="2"/>
        <charset val="1"/>
      </rPr>
      <t xml:space="preserve">ALÇAPÃO PARA FORRO DE GESSO TAMANHO </t>
    </r>
    <r>
      <rPr>
        <b/>
        <sz val="8"/>
        <color rgb="FF3333FF"/>
        <rFont val="Arial"/>
        <family val="2"/>
      </rPr>
      <t xml:space="preserve">60X60 </t>
    </r>
    <r>
      <rPr>
        <sz val="8"/>
        <color rgb="FF000000"/>
        <rFont val="Arial"/>
        <family val="2"/>
        <charset val="1"/>
      </rPr>
      <t>CM COM ACABAMENTO EM PERFIL DE ALUMINIO</t>
    </r>
  </si>
  <si>
    <t>UNID</t>
  </si>
  <si>
    <t>4.5</t>
  </si>
  <si>
    <t>96114</t>
  </si>
  <si>
    <t xml:space="preserve"> FORRO EM DRYWALL, PARA AMBIENTES COMERCIAIS, INCLUSIVE ESTRUTURA DE FIXAÇÃO. AF_05/2017_P</t>
  </si>
  <si>
    <t>4.6</t>
  </si>
  <si>
    <t>sinapi</t>
  </si>
  <si>
    <t>96113</t>
  </si>
  <si>
    <t>FORNECIMENTO INSTALAÇÃO DE RECOMPOSIÇÃO DE  FORRO EM  GESSO COMUM</t>
  </si>
  <si>
    <t>4.7</t>
  </si>
  <si>
    <r>
      <rPr>
        <sz val="8"/>
        <color rgb="FF000000"/>
        <rFont val="Arial"/>
        <family val="2"/>
        <charset val="1"/>
      </rPr>
      <t xml:space="preserve">FORNECIMENTO INSTALAÇÃO DE </t>
    </r>
    <r>
      <rPr>
        <b/>
        <sz val="8"/>
        <color rgb="FF000000"/>
        <rFont val="Arial"/>
        <family val="2"/>
        <charset val="1"/>
      </rPr>
      <t>FORRO</t>
    </r>
    <r>
      <rPr>
        <sz val="8"/>
        <color rgb="FF000000"/>
        <rFont val="Arial"/>
        <family val="2"/>
        <charset val="1"/>
      </rPr>
      <t xml:space="preserve"> EM  GESSO COMUM</t>
    </r>
  </si>
  <si>
    <t>4.8</t>
  </si>
  <si>
    <t>96120</t>
  </si>
  <si>
    <t>FORNECIMENTO INSTALAÇÃO DE  FRISO DE BORDA 3CM EM GESSO COMUM</t>
  </si>
  <si>
    <t>4.9</t>
  </si>
  <si>
    <t>101750</t>
  </si>
  <si>
    <t>RECOMPOSIÇÃO DE PISO CIMENTADO</t>
  </si>
  <si>
    <t>4.10</t>
  </si>
  <si>
    <t>104162</t>
  </si>
  <si>
    <t>RECOMPOSIÇÃO DE PISO EM GRANILITE</t>
  </si>
  <si>
    <t>4.11</t>
  </si>
  <si>
    <t>98671</t>
  </si>
  <si>
    <t>RECOMPOSIÇÃO DE PISO EM GRANITO BRANCO DALLAS</t>
  </si>
  <si>
    <t>4.12</t>
  </si>
  <si>
    <t>98685</t>
  </si>
  <si>
    <t>RECOMPOSIÇÃO RODAPE  GRANITO</t>
  </si>
  <si>
    <t>4.13</t>
  </si>
  <si>
    <t>98689</t>
  </si>
  <si>
    <t>SOLEIRA GRANITO</t>
  </si>
  <si>
    <t>4.14</t>
  </si>
  <si>
    <t>101092</t>
  </si>
  <si>
    <t>RECOMPOSIÇÃO DE PISO EM GRANITO EXTERNO</t>
  </si>
  <si>
    <t>5.0</t>
  </si>
  <si>
    <t>PINTURA</t>
  </si>
  <si>
    <t>5.1</t>
  </si>
  <si>
    <t>88484</t>
  </si>
  <si>
    <r>
      <rPr>
        <sz val="8"/>
        <color rgb="FF000000"/>
        <rFont val="Arial"/>
        <family val="2"/>
        <charset val="1"/>
      </rPr>
      <t xml:space="preserve">APLICAÇÃO DE FUNDO SELADOR LÁTEX PVA EM </t>
    </r>
    <r>
      <rPr>
        <b/>
        <sz val="8"/>
        <color rgb="FF000000"/>
        <rFont val="Arial"/>
        <family val="2"/>
        <charset val="1"/>
      </rPr>
      <t>TETO</t>
    </r>
    <r>
      <rPr>
        <sz val="8"/>
        <color rgb="FF000000"/>
        <rFont val="Arial"/>
        <family val="2"/>
        <charset val="1"/>
      </rPr>
      <t>, UMA DEMÃO. AF_06/2014</t>
    </r>
  </si>
  <si>
    <t>5.2</t>
  </si>
  <si>
    <t>88494</t>
  </si>
  <si>
    <r>
      <rPr>
        <sz val="8"/>
        <color rgb="FF000000"/>
        <rFont val="Arial"/>
        <family val="2"/>
        <charset val="1"/>
      </rPr>
      <t xml:space="preserve">APLICAÇÃO E LIXAMENTO DE MASSA LÁTEX EM </t>
    </r>
    <r>
      <rPr>
        <b/>
        <sz val="8"/>
        <color rgb="FF000000"/>
        <rFont val="Arial"/>
        <family val="2"/>
        <charset val="1"/>
      </rPr>
      <t>TETO</t>
    </r>
    <r>
      <rPr>
        <sz val="8"/>
        <color rgb="FF000000"/>
        <rFont val="Arial"/>
        <family val="2"/>
        <charset val="1"/>
      </rPr>
      <t>, UMA DEMÃO. AF_06/2014</t>
    </r>
  </si>
  <si>
    <t>5.3</t>
  </si>
  <si>
    <t>88488</t>
  </si>
  <si>
    <r>
      <rPr>
        <sz val="8"/>
        <color rgb="FF000000"/>
        <rFont val="Arial"/>
        <family val="2"/>
        <charset val="1"/>
      </rPr>
      <t>APLICAÇÃO MANUAL DE PINTURA COM TINTA LÁTEX PVA EM</t>
    </r>
    <r>
      <rPr>
        <b/>
        <sz val="8"/>
        <color rgb="FF000000"/>
        <rFont val="Arial"/>
        <family val="2"/>
        <charset val="1"/>
      </rPr>
      <t xml:space="preserve"> TETO</t>
    </r>
    <r>
      <rPr>
        <sz val="8"/>
        <color rgb="FF000000"/>
        <rFont val="Arial"/>
        <family val="2"/>
        <charset val="1"/>
      </rPr>
      <t>, DUAS DEMÃOS. AF 06/2014</t>
    </r>
  </si>
  <si>
    <t>5.4</t>
  </si>
  <si>
    <t>88485</t>
  </si>
  <si>
    <t>APLICAÇÃO DE FUNDO SELADOR ACRÍLICO EM PAREDES, UMA DEMÃO. AF_06/2014</t>
  </si>
  <si>
    <t>5.5</t>
  </si>
  <si>
    <t>96129</t>
  </si>
  <si>
    <t>APLICAÇÃO MANUAL DE MASSA ACRÍLICA EM SUPERFÍCIES INTERNAS,UMA DEMÃO. AF_05/2017</t>
  </si>
  <si>
    <t>5.6</t>
  </si>
  <si>
    <t>95625</t>
  </si>
  <si>
    <t>APLICAÇÃO MANUAL DE TINTA LÁTEX ACRÍLICA EM SUPERFÍCIES INTERNAS,DUAS DEMÃOS. AF_11/2016</t>
  </si>
  <si>
    <t>6.0</t>
  </si>
  <si>
    <t>INSTALAÇÕES ELÉTRICAS</t>
  </si>
  <si>
    <t>6.1</t>
  </si>
  <si>
    <t>006-A</t>
  </si>
  <si>
    <t xml:space="preserve"> PONTO DE ILUMINAÇÃO  INCLUINDO INTERRUPTOR SIMPLES, CAIXA ELÉTRICA, ELETRODUTO, CABO, RASGO, QUEBRA E CHUMBAMENTO </t>
  </si>
  <si>
    <t>6.2</t>
  </si>
  <si>
    <t>compoisção</t>
  </si>
  <si>
    <t>006-B</t>
  </si>
  <si>
    <t xml:space="preserve"> PONTO DE ILUMINAÇÃO PARA INTERLIGAR AS LUMINARIAS AOS PONTOS EXISTENTES COM TROCA DE INTERRUPTOR PARA 2 SESSÕES.</t>
  </si>
  <si>
    <t>unid</t>
  </si>
  <si>
    <t>6.3</t>
  </si>
  <si>
    <t>007</t>
  </si>
  <si>
    <t>RECOLOCAÇÃO  DE LUMINÁRIA DE EMBUTIR E  02 (duas) LÂMPADAS FLUORESCENTE TUBOLED -MODELO  T8 / 18W / 120 cm  CORPO EM CHAPA DE AÇO GALVANIZADO C/ PINTURA ELETROSTÁTICA EM PÓ DE POLIESTE EPÓXI;REFLETOR FACETADO EM ALUMINIO ANODIZADO DE ALTA PUR</t>
  </si>
  <si>
    <t>6.4</t>
  </si>
  <si>
    <t>008</t>
  </si>
  <si>
    <t>FORNECIMENTO E INSTALAÇÃO DE LUMINÁRIA DE EMBUTIR P/ 02 (duas) LÂMPADAS FLUORESCENTE TUBOLED -MODELO  T8 / 18W / 120 cm  CORPO EM CHAPA DE AÇO GALVANIZADO C/ PINTURA ELETROSTÁTICA EM PÓ DE POLIESTE EPÓXI;REFLETOR FACETADO EM ALUMINIO ANODIZADO DE ALTA PUR</t>
  </si>
  <si>
    <t>6.5</t>
  </si>
  <si>
    <t>009</t>
  </si>
  <si>
    <t>FORNECIMENTO E INSTALAÇÃO DE LÂMPADAS TUBOLED T8 DE 18W/120CM /220V,TEMPERATURA  6500K, ( as lampadas serão fornecidas pelo contrante)</t>
  </si>
  <si>
    <t>6.6</t>
  </si>
  <si>
    <t>010</t>
  </si>
  <si>
    <t xml:space="preserve">FORNECIMENTO E INSTALAÇÃO CONJUNTO DE ILUMINAÇÃO COMPOSTO:PERFIL DE EMBUTIR NO FRAME, BRANCO, FITA 12 V IP20 4.000K (M), FONTE 12 V COM JUNÇÃO PARA PERFIL EM  NO FRAME BR </t>
  </si>
  <si>
    <t>CONJUNTO</t>
  </si>
  <si>
    <t>6.7</t>
  </si>
  <si>
    <t>011</t>
  </si>
  <si>
    <t>FORNECIMENTO E INSTALAÇÃODE CONJUNTO DE ILUMINAÇÃO COMPOSTO DE :PERFIL NANO (BABY) DE EMBUTIR, BRANCO (5,50m); COM FITA LED DE 12V, 4000K (5,50m) E E FONTE DE ALIMENTAÇÃO TIPO SLIM, 12V, 72W, BIVOLT (1unid).</t>
  </si>
  <si>
    <t>6.8</t>
  </si>
  <si>
    <t>012</t>
  </si>
  <si>
    <t>FORNECIMENTO E INSTALAÇÃO:SPOT EMBUTIDO MR16, QUADRADO, RECUADO, BRANCO, COM SOQUETE; COM LÂMPADA LED - MR16, DE 4,8W A 7W, 4000K, BIVOLT.</t>
  </si>
  <si>
    <t>UN</t>
  </si>
  <si>
    <t>6.9</t>
  </si>
  <si>
    <t>013</t>
  </si>
  <si>
    <t>FORNECIMENTO E INSTALAÇÃO:SPOT EMBUTIDO AR-111, REDONDO, RECUADO, BRANCO; COM LÂMPADA AR-111, 2.700K, 13W, BIVOLT.</t>
  </si>
  <si>
    <t>6.10</t>
  </si>
  <si>
    <t>014</t>
  </si>
  <si>
    <t>FORNECIMENTO E INSTALAÇÃO:PAINEL EMBUTIDO RECUADO LED, 17X17cm, 12W, 4000K, BIVOLT</t>
  </si>
  <si>
    <t>7.0</t>
  </si>
  <si>
    <t>SEGURANÇA CONTRA  INCÊNDIO</t>
  </si>
  <si>
    <t>7.1</t>
  </si>
  <si>
    <t>HIDRANTE</t>
  </si>
  <si>
    <t>7.1.1</t>
  </si>
  <si>
    <t>016</t>
  </si>
  <si>
    <t>ABRIGO PARA HIDRANTE, 90x60X17CM, COM REGISTRO GLOBO ANGULAR 45 GRAUS 2 1/2", ADAPTADOR STORZ 2 1/2",2UNID MANGUEIRA DE INCÊNDIO 15M 2 1/2" E ESGUICHO EM LATÃO 2 1/2" - FORNECIMENTO E INSTALAÇÃO. AF_10/2020</t>
  </si>
  <si>
    <t>pç</t>
  </si>
  <si>
    <t>7.1.2</t>
  </si>
  <si>
    <t>103019</t>
  </si>
  <si>
    <r>
      <rPr>
        <sz val="8"/>
        <color rgb="FF00000A"/>
        <rFont val="Arial2"/>
        <charset val="1"/>
      </rPr>
      <t xml:space="preserve">REGISTRO GLOBO ANGULAR 45° ENGATE RÁPIDO D= </t>
    </r>
    <r>
      <rPr>
        <b/>
        <sz val="11"/>
        <color rgb="FF00000A"/>
        <rFont val="Arial1"/>
        <charset val="1"/>
      </rPr>
      <t xml:space="preserve">2 1/2" </t>
    </r>
    <r>
      <rPr>
        <sz val="8"/>
        <color rgb="FF00000A"/>
        <rFont val="Arial2"/>
        <charset val="1"/>
      </rPr>
      <t>PARA HIDRANTE (INCÊNDIO).FORNECIMENTO E INSTALAÇÃO</t>
    </r>
  </si>
  <si>
    <t>7.1.3</t>
  </si>
  <si>
    <t>20971</t>
  </si>
  <si>
    <t>TAMPÃO COM CORRENTE, EM LATÃO, ENGATE RÁPIDO 2 1/2", PARA INSTALAÇÃO PREDIAL DE COMBATE A INCÊNDIO- FORNECIMENTO E INSTALAÇÃO</t>
  </si>
  <si>
    <t>7.1.4</t>
  </si>
  <si>
    <t>92368</t>
  </si>
  <si>
    <t>TUBO ACO GALVANIZADO COM COSTURA, CLASSE MEDIA, DN 3", E = *4,05* MM, PESO *8,47* KG/M (NBR 5580).FORNECIMENTO E INSTALAÇÃO.</t>
  </si>
  <si>
    <t>7.1.5</t>
  </si>
  <si>
    <t>92358</t>
  </si>
  <si>
    <t>TÊ DE 3”- GALVANIZADO</t>
  </si>
  <si>
    <t>7.1.6</t>
  </si>
  <si>
    <t>46</t>
  </si>
  <si>
    <t>CURVA 90° FERRO GALVANIZADO D=3 "</t>
  </si>
  <si>
    <t>7.1.7</t>
  </si>
  <si>
    <t>UNIÃO DE 2.1/2”, ASSENTO BRONZE – GALVANIZADO.FORNECIMENTO E INSTALAÇÃO.</t>
  </si>
  <si>
    <t>7.1.8</t>
  </si>
  <si>
    <t>92913</t>
  </si>
  <si>
    <t>LUVA DE REDUÇÃO, EM FERRO GALVANIZADO,3" X 21/2", CONEXÃO ROSQUEADA, INSTALADO EM PRUMADAS - FORNECIMENTO E INSTALAÇÃO. AF_10/2020</t>
  </si>
  <si>
    <t>PÇ</t>
  </si>
  <si>
    <t>7.1.9</t>
  </si>
  <si>
    <t>101798</t>
  </si>
  <si>
    <t>TAMPA DE FERRO FUNDIDO (40X50CM) PARA RECALQUE-FORNECIMENTO E INSTALAÇÃO</t>
  </si>
  <si>
    <t>7.1.10</t>
  </si>
  <si>
    <t>COMPISOÇÃO</t>
  </si>
  <si>
    <t>017</t>
  </si>
  <si>
    <t>FORNECIMENTO E INSTALAÇÃO HIDRANTE DE RECALQUE</t>
  </si>
  <si>
    <t>7.1.11</t>
  </si>
  <si>
    <t>018</t>
  </si>
  <si>
    <t>FORNECIMENTO E INSTALAÇÃO CAIXA DE ALVENARIA- 0,30X0,40X0,60 M</t>
  </si>
  <si>
    <t>7.1.12</t>
  </si>
  <si>
    <t>00000118</t>
  </si>
  <si>
    <t xml:space="preserve"> PASTA VEDA JUNTAS/ROSCA, LATA DE *500*G (MASSA DOX PARA VEDAÇÃO)</t>
  </si>
  <si>
    <t>un</t>
  </si>
  <si>
    <t>7.1.13</t>
  </si>
  <si>
    <t>3148</t>
  </si>
  <si>
    <t>FITA VEDA ROSCA EM ROLOS DE 18 MM X 50 M (L X C)</t>
  </si>
  <si>
    <t>7.1.14</t>
  </si>
  <si>
    <t>FIO BAHIA</t>
  </si>
  <si>
    <t>7.1.15</t>
  </si>
  <si>
    <t>Sinapi</t>
  </si>
  <si>
    <t>PINTURA COM TINTA ALQUÍDICA DE ACABAMENTO (ESMALTE SINTÉTICO ACETINADO) APLICADA A ROLO OU PINCEL SOBRE SUPERFÍCIES METÁLICAS (EXCETO PERFIL) EXECUTADO EM OBRA (02 DEMÃOS). AF_01/202</t>
  </si>
  <si>
    <t>7.1.16</t>
  </si>
  <si>
    <t>PINTURA ANTICORROSIVA DE DUTO METÁLICO. AF_04/2018</t>
  </si>
  <si>
    <t>7.1.17</t>
  </si>
  <si>
    <t>FURO EM VIGA/LAJES  PARA PASSAGEM DE TUBULAÇÃO</t>
  </si>
  <si>
    <t>7.1.18</t>
  </si>
  <si>
    <t>ABERTURAS EM PAREDES PARA PASSAGEM DE TUBULAÇÃO</t>
  </si>
  <si>
    <t>7.2</t>
  </si>
  <si>
    <t>SISTEMA DE SPRINKLERS</t>
  </si>
  <si>
    <t>7.2.1</t>
  </si>
  <si>
    <t>94498</t>
  </si>
  <si>
    <r>
      <t xml:space="preserve">REGISTRO GAVETA D= </t>
    </r>
    <r>
      <rPr>
        <b/>
        <sz val="11"/>
        <color rgb="FF00000A"/>
        <rFont val="Arial1"/>
        <charset val="1"/>
      </rPr>
      <t>2"</t>
    </r>
    <r>
      <rPr>
        <sz val="8"/>
        <color rgb="FF00000A"/>
        <rFont val="Arial2"/>
        <charset val="1"/>
      </rPr>
      <t>.FORNECIMENTO E INSTALAÇÃO</t>
    </r>
  </si>
  <si>
    <t>7.2.2</t>
  </si>
  <si>
    <t>92366</t>
  </si>
  <si>
    <t>TUBO ACO GALVANIZADO COM COSTURA, CLASSE MEDIA, DN 2", E = *3,65* MM, PESO *5,10* KG/M (NBR 5580).FORNECIMENTO E INSTALAÇÃO.</t>
  </si>
  <si>
    <t>7.2.3</t>
  </si>
  <si>
    <t>92653</t>
  </si>
  <si>
    <t>TUBO ACO GALVANIZADO COM COSTURA, CLASSE MEDIA, DN 1.1/2", E = *3,25* MM, PESO *3,61* KG/M (NBR 5580).FORNECIMENTO E INSTALAÇÃO.</t>
  </si>
  <si>
    <t>7.2.4</t>
  </si>
  <si>
    <t>92652</t>
  </si>
  <si>
    <t>TUBO ACO GALVANIZADO COM COSTURA, CLASSE MEDIA, DN 1.1/4", E = *3,25* MM, PESO *3,14* KG/M (NBR 5580).FORNECIMENTO E INSTALAÇÃO.</t>
  </si>
  <si>
    <t>7.2.5</t>
  </si>
  <si>
    <t>20</t>
  </si>
  <si>
    <t>TUBO ACO GALVANIZADO COM COSTURA, CLASSE MEDIA, DN 1", E = 3,38 MM, PESO 2,50 KG/M (NBR 5580).FORNECIMENTO E INSTALAÇÃO.</t>
  </si>
  <si>
    <t>7.2.6</t>
  </si>
  <si>
    <t>92889</t>
  </si>
  <si>
    <t>UNIÃO DE 2”, COM ROSCA BSP, COM ASSENTO PLANO – GALVANIZADO.FORNECIMENTO E INSTALAÇÃO.</t>
  </si>
  <si>
    <t>7.2.7</t>
  </si>
  <si>
    <t>92894</t>
  </si>
  <si>
    <t>UNIÃO DE 1.1/2'', COM ROSCA BSP, COM ASSENTO PLANO – GALVANIZADO.FORNECIMENTO E INSTALAÇÃO.</t>
  </si>
  <si>
    <t>7.2.8</t>
  </si>
  <si>
    <t>92893</t>
  </si>
  <si>
    <t>UNIÃO DE 1.1/4”', COM ROSCA BSP, COM ASSENTO PLANO – GALVANIZADO.FORNECIMENTO E INSTALAÇÃO.</t>
  </si>
  <si>
    <t>7.2.9</t>
  </si>
  <si>
    <t>sinpi</t>
  </si>
  <si>
    <t>92892</t>
  </si>
  <si>
    <t>UNIÃO DE 1”, COM ROSCA BSP, COM ASSENTO PLANO – GALVANIZADO. FORNECIMENTO E INSTALAÇÃO.</t>
  </si>
  <si>
    <t>7.2.10</t>
  </si>
  <si>
    <t>52</t>
  </si>
  <si>
    <t>LUVA DE REDUÇÃO, EM FERRO GALVANIZADO,3" X 2", CONEXÃO ROSQUEADA, INSTALADO EM PRUMADAS - FORNECIMENTO E INSTALAÇÃO. AF_10/2020</t>
  </si>
  <si>
    <t>7.2.11</t>
  </si>
  <si>
    <t>92907</t>
  </si>
  <si>
    <t>LUVA DE REDUÇÃO, EM FERRO GALVANIZADO,2" X 11/2", CONEXÃO ROSQUEADA, INSTALADO EM PRUMADAS - FORNECIMENTO E INSTALAÇÃO. AF_10/2020</t>
  </si>
  <si>
    <t>7.2.12</t>
  </si>
  <si>
    <t>92928</t>
  </si>
  <si>
    <t>LUVA DE REDUÇÃO, EM FERRO GALVANIZADO,11/2" X 11/4", CONEXÃO ROSQUEADA, INSTALADO EM PRUMADAS - FORNECIMENTO E INSTALAÇÃO. AF_10/2020</t>
  </si>
  <si>
    <t>7.2.13</t>
  </si>
  <si>
    <t>92929</t>
  </si>
  <si>
    <t>LUVA DE REDUÇÃO, EM FERRO GALVANIZADO,11/2" X 1", CONEXÃO ROSQUEADA, INSTALADO EM PRUMADAS - FORNECIMENTO E INSTALAÇÃO. AF_10/2020</t>
  </si>
  <si>
    <t>7.2.14</t>
  </si>
  <si>
    <t>92925</t>
  </si>
  <si>
    <t>LUVA DE REDUÇÃO, EM FERRO GALVANIZADO,11/4" X 1", CONEXÃO ROSQUEADA, INSTALADO EM PRUMADAS - FORNECIMENTO E INSTALAÇÃO. AF_10/2020</t>
  </si>
  <si>
    <t>7.2.15</t>
  </si>
  <si>
    <t>92664</t>
  </si>
  <si>
    <t>LUVA DE FERRO GALVANIZADO, COM ROSCA BSP, DE 2"</t>
  </si>
  <si>
    <t>7.2.16</t>
  </si>
  <si>
    <t>92662</t>
  </si>
  <si>
    <t>LUVA DE FERRO GALVANIZADO, COM ROSCA BSP, DE 1 ½"</t>
  </si>
  <si>
    <t>7.2.17</t>
  </si>
  <si>
    <t>92660</t>
  </si>
  <si>
    <t>LUVA DE FERRO GALVANIZADO, COM ROSCA BSP, DE 1 ¼"</t>
  </si>
  <si>
    <t>7.2.18</t>
  </si>
  <si>
    <t>LUVA DE FERRO GALVANIZADO, COM ROSCA BSP, DE 1"</t>
  </si>
  <si>
    <t>7.2.19</t>
  </si>
  <si>
    <t>TÊ DE 2” - GALVANIZADO</t>
  </si>
  <si>
    <t>7.2.20</t>
  </si>
  <si>
    <t>TÊ DE 1.1/2”- GALVANIZADO</t>
  </si>
  <si>
    <t>7.2.21</t>
  </si>
  <si>
    <t>TÊ DE 1.1/4”- GALVANIZADO</t>
  </si>
  <si>
    <t>7.2.22</t>
  </si>
  <si>
    <t>TÊ DE 1” - GALVANIZADO</t>
  </si>
  <si>
    <t>7.2.23</t>
  </si>
  <si>
    <t>NIPLE DE FERRO GALVANIZADO, COM ROSCA BSP, DE 2"</t>
  </si>
  <si>
    <t>7.2.24</t>
  </si>
  <si>
    <t>NIPLE DE FERRO GALVANIZADO, COM ROSCA BSP, DE 1 ½"</t>
  </si>
  <si>
    <t>7.2.25</t>
  </si>
  <si>
    <t>NIPLE DE FERRO GALVANIZADO, COM ROSCA BSP, DE 1 ¼"</t>
  </si>
  <si>
    <t>7.2.26</t>
  </si>
  <si>
    <t>CURVA 90° FERRO GALVANIZADO D=2 "</t>
  </si>
  <si>
    <t>7.2.27</t>
  </si>
  <si>
    <t>CURVA 90° FERRO GALVANIZADO D=1 ½"</t>
  </si>
  <si>
    <t>7.2.28</t>
  </si>
  <si>
    <t>CURVA 90° FERRO GALVANIZADO D=1 1/ 4"</t>
  </si>
  <si>
    <t>7.2.29</t>
  </si>
  <si>
    <t>CURVA 90° FERRO GALVANIZADO D=1 "</t>
  </si>
  <si>
    <t>7.2.30</t>
  </si>
  <si>
    <t>SPRINKLER TIPO QUARTZOIDAL PARA TEMPERATURA DE 68ºC</t>
  </si>
  <si>
    <t>7.2.31</t>
  </si>
  <si>
    <t>BUJÃO GALV. 1"</t>
  </si>
  <si>
    <t>UND</t>
  </si>
  <si>
    <t>7.2.32</t>
  </si>
  <si>
    <t>7.2.33</t>
  </si>
  <si>
    <t>7.2.34</t>
  </si>
  <si>
    <t>7.2.35</t>
  </si>
  <si>
    <t>26</t>
  </si>
  <si>
    <t>FORNECIMENTO E INSTALAÇÃO DE SUPORTE PARA TUBULAÇÃO COMPOSTO DE:Tirantes em barra ferro galv. 3/8" c/ 80cm (vergalhão),</t>
  </si>
  <si>
    <t>7.2.36</t>
  </si>
  <si>
    <t>M²</t>
  </si>
  <si>
    <t>7.2.37</t>
  </si>
  <si>
    <t>7.3</t>
  </si>
  <si>
    <t>EXTINTORES E ACESSÓRIOS</t>
  </si>
  <si>
    <t>7.3.1</t>
  </si>
  <si>
    <r>
      <rPr>
        <sz val="11"/>
        <color rgb="FF00000A"/>
        <rFont val="Arial1"/>
        <charset val="1"/>
      </rPr>
      <t>EXTINTOR DE INCÊNDIO PORTÁTIL COM CARGA DE</t>
    </r>
    <r>
      <rPr>
        <b/>
        <sz val="11"/>
        <color rgb="FF00000A"/>
        <rFont val="Arial1"/>
        <charset val="1"/>
      </rPr>
      <t xml:space="preserve"> PQS DE 8 KG,</t>
    </r>
    <r>
      <rPr>
        <sz val="11"/>
        <color rgb="FF00000A"/>
        <rFont val="Arial1"/>
        <charset val="1"/>
      </rPr>
      <t xml:space="preserve"> CLASSE BC - FORNECIMENTO E INSTALAÇÃO. AF_10/2020_P</t>
    </r>
  </si>
  <si>
    <t>7.3.2</t>
  </si>
  <si>
    <r>
      <rPr>
        <sz val="11"/>
        <color rgb="FF00000A"/>
        <rFont val="Arial1"/>
        <charset val="1"/>
      </rPr>
      <t xml:space="preserve">EXTINTOR DE INCÊNDIO PORTÁTIL COM CARGA DE </t>
    </r>
    <r>
      <rPr>
        <b/>
        <sz val="11"/>
        <color rgb="FF00000A"/>
        <rFont val="Arial1"/>
        <charset val="1"/>
      </rPr>
      <t>CO2 DE 6 KG,</t>
    </r>
    <r>
      <rPr>
        <sz val="11"/>
        <color rgb="FF00000A"/>
        <rFont val="Arial1"/>
        <charset val="1"/>
      </rPr>
      <t xml:space="preserve"> CLASSE BC - FORNECIMENTO E INSTALAÇÃO. AF_10/2020_P</t>
    </r>
  </si>
  <si>
    <t>7.3.3</t>
  </si>
  <si>
    <t>EXTINTOR DE INCÊNDIO PORTÁTIL COM CARGA DE ÁGUA PRESSURIZADA DE 10 L, CLASSE A - FORNECIMENTO E INSTALAÇÃO. AF_10/2020_P</t>
  </si>
  <si>
    <t>7.3.4</t>
  </si>
  <si>
    <t>SUPORTE DE PISO- FORNECIMENTO E INSTALAÇÃO</t>
  </si>
  <si>
    <t>7.3.5</t>
  </si>
  <si>
    <t>PLACA DE IDENTIFICAÇÃO PARA EXTINTOR-FORNECIMENTO E INSTALAÇÃO</t>
  </si>
  <si>
    <t>7.3.6</t>
  </si>
  <si>
    <t>102520</t>
  </si>
  <si>
    <t>SINALIZAÇÃO DE PISO -100X100CM</t>
  </si>
  <si>
    <t>7.3.7</t>
  </si>
  <si>
    <t>53</t>
  </si>
  <si>
    <t>PLACA DE SINALIZACAO DE SEGURANCA CONTRA INCENDIO, FOTOLUMINESCENTE, QUADRADA, *14 X 14* CM, EM PVC *2* MM ANTI-CHAMAS (SIMBOLOS, CORES E PICTOGRAMAS CONFORME NBR 13434).FORNECIMENTO E INSTALAÇÃO</t>
  </si>
  <si>
    <t>7.4</t>
  </si>
  <si>
    <t>SISTEMA DE DETECÇÃO E ALARME</t>
  </si>
  <si>
    <t>7.4.1</t>
  </si>
  <si>
    <t>CENTRAL DE ALARME ENDEREÇÁVEL DE INCENDIO COM SISTEMA P/ ATÉ 250 DISPOSITIVOS, MARCA INTELBRAS OU EQUIVALENTE TÉCNICO, MODELO 250 C/ BATERIA DE 12V E 7A-FORNECIMENTO E INSTALAÇÃO</t>
  </si>
  <si>
    <t>7.4.2</t>
  </si>
  <si>
    <r>
      <t xml:space="preserve">DETECTOR DE FUMAÇA ÓPTICO ENDEREÇÁVEL, </t>
    </r>
    <r>
      <rPr>
        <sz val="9"/>
        <color rgb="FF00000A"/>
        <rFont val="Arial2"/>
      </rPr>
      <t>modelo DFE-521,  MARCA INTELBRAS OU EQUIVALENTE TÉCNICO</t>
    </r>
    <r>
      <rPr>
        <sz val="8"/>
        <color rgb="FF00000A"/>
        <rFont val="Arial2"/>
        <charset val="1"/>
      </rPr>
      <t>,FORNECIMENTO E INSTALAÇÃO</t>
    </r>
  </si>
  <si>
    <t>7.4.3</t>
  </si>
  <si>
    <t>DETECTOR DE TEMPERATURA TERMOVELOCÍMETRICO ENDEREÇÁVEL,modelo DTE-521, MARCA INTELBRAS OU EQUIVALENTE TÉCNICO, FORNECIMENTO E INSTALAÇÃO</t>
  </si>
  <si>
    <t>7.4.4</t>
  </si>
  <si>
    <t>ACIONADOR MANUAL ENDEREÇAVEL - modelo AME-521, marca Intelbras  ou equivalente técnico , TIPO "APERTE AQUI"-FORNECIMENTO E INSTALAÇÃO</t>
  </si>
  <si>
    <t>7.4.5</t>
  </si>
  <si>
    <t>SIRENE AUDIO-VISUAL 120 DB PARA ALARME DE INCÊNDIO INDEREÇÁVEL-  MARCA INTELBRAS OU EQUIVALENTE TÉCNICO-FORNECIMENTO E INSTALAÇÃO</t>
  </si>
  <si>
    <t>7.4.6</t>
  </si>
  <si>
    <r>
      <t>CABO DE INSTRUMENTAÇÃO PARA O SISTEMA DE DETECÇÃO</t>
    </r>
    <r>
      <rPr>
        <b/>
        <sz val="8"/>
        <color rgb="FF00000A"/>
        <rFont val="Arial2"/>
      </rPr>
      <t xml:space="preserve"> 3 X 2,5MM2-FORNECIMENTO E INSTALAÇÃO</t>
    </r>
  </si>
  <si>
    <t>7.4.7</t>
  </si>
  <si>
    <t>ELETRODUTO DE AÇO GALV. LEVE Ø3/4" C/ 3,0M.FORNECIMENTO E INSTALAÇÃO</t>
  </si>
  <si>
    <t>7.4.8</t>
  </si>
  <si>
    <t>LUVA PARA ELETRODUTO DE AÇO GALV. LEVE Ø3/4" FORNECIMENTO E INSTALAÇÃO</t>
  </si>
  <si>
    <t>7.4.9</t>
  </si>
  <si>
    <t>CURVA 90 GRAUS, CURTA, GALV. LEVE  DE 3/4”, PARA ELETRODUTO-FORNECIMENTO E INSTALAÇÃO</t>
  </si>
  <si>
    <t>7.4.10</t>
  </si>
  <si>
    <r>
      <t>FORNECIMENTO E INSTALAÇÃO PARA ABRAÇADEIRA TIPO D</t>
    </r>
    <r>
      <rPr>
        <sz val="11"/>
        <color rgb="FF00000A"/>
        <rFont val="Arial2"/>
      </rPr>
      <t xml:space="preserve">    ¾</t>
    </r>
    <r>
      <rPr>
        <sz val="8"/>
        <color rgb="FF00000A"/>
        <rFont val="Arial2"/>
      </rPr>
      <t>, COM  BUCHA DE NYLON S6 E PARAFUSO FENDA GALV. CAB. PANELA 4,2X32MM AUTOATARRACHANTE</t>
    </r>
  </si>
  <si>
    <t>7.4.11</t>
  </si>
  <si>
    <t>95787</t>
  </si>
  <si>
    <t>CONDULETE EM ALUMINIO FUNIDIDO, TIPO “L”,  DE 3/4”-FORNECIMENTO E INSTALAÇÃO</t>
  </si>
  <si>
    <t>7.4.12</t>
  </si>
  <si>
    <t>95795</t>
  </si>
  <si>
    <t>CONDULETE EM ALUMINIO FUNIDIDO, TIPO “T”,  DE 3/4”-FORNECIMENTO E INSTALAÇÃO</t>
  </si>
  <si>
    <t>7.4.13</t>
  </si>
  <si>
    <t>95801</t>
  </si>
  <si>
    <t>CONDULETE EM ALUMINIO FUNIDIDO, TIPO “X”,  DE 3/4”-FORNECIMENTO E INSTALAÇÃO</t>
  </si>
  <si>
    <t>7.4.14</t>
  </si>
  <si>
    <t>FORNECIMENTO E INSTALAÇÃO DE BARRA REDONDA GALV. ROSCADA 1/4", COM PORCA Ø1/4" , COM ARRUELA LISA P/ PORCA Ø1/4" E CHUMBADOR METÁLICO C/ PARAFUSO Ø1/4" (PARABOLT)</t>
  </si>
  <si>
    <t>uni</t>
  </si>
  <si>
    <t>7.4.15</t>
  </si>
  <si>
    <t>ABRAÇADEIRA TIPO-D P/ ELETRODUTO Ø3/4"-FORNECIMENTO E INSTALAÇÃO</t>
  </si>
  <si>
    <t>7.4.16</t>
  </si>
  <si>
    <t>CONECTOR ALUMÍNIO PARA CONDULETE MÚLTIPLO Ø1/4"-FORNECIMENTO E INSTALAÇÃO</t>
  </si>
  <si>
    <t>7.4.17</t>
  </si>
  <si>
    <t>7.4.18</t>
  </si>
  <si>
    <t>7.5</t>
  </si>
  <si>
    <t>SISTEMA DE ILUMINAÇÃO DE EMERGÊNCIA</t>
  </si>
  <si>
    <t>7.5.1</t>
  </si>
  <si>
    <t>015</t>
  </si>
  <si>
    <t>LUMINÁRIA DE EMERGÊNCIA, DE PAREDE, COM POTÊNCIA DE 2W LED, AUTONOMIA DE 2H, LIGADA NO SISTEMA CENTRALIZADO-FORNECIMENTO E INSTALAÇÃO</t>
  </si>
  <si>
    <t>7.5.2</t>
  </si>
  <si>
    <t>LUMINÁRIA DE EMERGÊNCIA, DE TETO, COM POTÊNCIA DE 2W LED, AUTONOMIA DE 2H, LIGADA NO SISTEMA CENTRALIZADO-FORNECIMENTO E INSTALAÇÃO</t>
  </si>
  <si>
    <t>7.5.3</t>
  </si>
  <si>
    <t>37</t>
  </si>
  <si>
    <r>
      <t>CABO FLEXÍVEL PVC 750 V,</t>
    </r>
    <r>
      <rPr>
        <b/>
        <sz val="8"/>
        <color rgb="FF00000A"/>
        <rFont val="Arial2"/>
      </rPr>
      <t xml:space="preserve"> 2 CONDUTORES DE 1,5 MM2-FORNECIMENTO E INSTALAÇÃO</t>
    </r>
  </si>
  <si>
    <t>7.5.4</t>
  </si>
  <si>
    <t>93653</t>
  </si>
  <si>
    <t>DISJUNTOR MONOPOLAR TIPO DIN, CORRENTE NOMINAL DE 10A - FORNECIMENTO E INSTALAÇÃO. AF_10/2020</t>
  </si>
  <si>
    <t>7.5.5</t>
  </si>
  <si>
    <t>7.5.6</t>
  </si>
  <si>
    <t>7.5.7</t>
  </si>
  <si>
    <t>7.5.8</t>
  </si>
  <si>
    <t>7.5.9</t>
  </si>
  <si>
    <t>7.5.10</t>
  </si>
  <si>
    <t>7.5.11</t>
  </si>
  <si>
    <t>7.5.12</t>
  </si>
  <si>
    <t>7.6</t>
  </si>
  <si>
    <t>SERVIÇOS DIVERSOS INCÊNDIO</t>
  </si>
  <si>
    <t>7.6.1</t>
  </si>
  <si>
    <t>38</t>
  </si>
  <si>
    <r>
      <t xml:space="preserve">BOMBA CENTRIFUGA MOTOR ELETRICO TRIFASICO </t>
    </r>
    <r>
      <rPr>
        <b/>
        <sz val="11"/>
        <rFont val="Arial1"/>
        <charset val="1"/>
      </rPr>
      <t>5HP</t>
    </r>
    <r>
      <rPr>
        <sz val="8"/>
        <rFont val="Arial2"/>
        <charset val="1"/>
      </rPr>
      <t>, DIAMETRO DE SUCCAO X ELEVACAO 2" X 1 1/2", DIAMETRO DO ROTOR 155 MM, HM/Q: 40 M / 20,40 M3/H A 46 M /</t>
    </r>
    <r>
      <rPr>
        <b/>
        <sz val="11"/>
        <rFont val="Arial1"/>
        <charset val="1"/>
      </rPr>
      <t xml:space="preserve"> 9,20 </t>
    </r>
    <r>
      <rPr>
        <sz val="8"/>
        <rFont val="Arial2"/>
        <charset val="1"/>
      </rPr>
      <t>M3/H.FORNECIMENTO E INSTALAÇÃO.</t>
    </r>
  </si>
  <si>
    <t>7.6.2</t>
  </si>
  <si>
    <t>39</t>
  </si>
  <si>
    <t>TUBO ACO GALVANIZADO COM COSTURA, CLASSE MEDIA, DN 4", E = 4,50* MM, PESO 12,10* KG/M (NBR 5580)-FORNECIMENTO E INSTALAÇÃO.</t>
  </si>
  <si>
    <t>7.6.3</t>
  </si>
  <si>
    <t>7.6.4</t>
  </si>
  <si>
    <t>92367</t>
  </si>
  <si>
    <t>TUBO ACO GALVANIZADO COM COSTURA, CLASSE MEDIA, DN 2.1/2", E = *3,65* MM, PESO *6,51* KG/M (NBR 5580).FORNECIMENTO E INSTALAÇÃO.</t>
  </si>
  <si>
    <t>7.6.5</t>
  </si>
  <si>
    <t>40</t>
  </si>
  <si>
    <t>PAINEL REPPAINEL REPETIDOR DE INCÊNDIO- RP520 – MARCA INTELBRAS  OU EQUIVALENTE TÉCNICO FORNECIMENTO E INSTALAÇÃO.</t>
  </si>
  <si>
    <t>7.6.6</t>
  </si>
  <si>
    <t>41</t>
  </si>
  <si>
    <t>CHAVE DE FLUXO DE 4''.FORNECIMENTO E INSTALAÇÃO.</t>
  </si>
  <si>
    <t>7.6.7</t>
  </si>
  <si>
    <t>101917</t>
  </si>
  <si>
    <t>MANOMETRO-FORNECIMENTO E INSTALAÇÃO</t>
  </si>
  <si>
    <t>7.6.8</t>
  </si>
  <si>
    <t>42</t>
  </si>
  <si>
    <t>REGISTRO GAVETA DE 4”.FORNECIMENTO E INSTALAÇÃO.</t>
  </si>
  <si>
    <t>7.6.9</t>
  </si>
  <si>
    <t>43</t>
  </si>
  <si>
    <t>FORNECIMENTO E INSTALAÇÃO REGISTRO GAVETA  DE 3”</t>
  </si>
  <si>
    <t>7.6.10</t>
  </si>
  <si>
    <t>99634</t>
  </si>
  <si>
    <t>FORNECIMENTO E INSTALAÇÃO VÁLVULA DE RETENÇÃO VERTICAL DE 4”</t>
  </si>
  <si>
    <t>7.6.11</t>
  </si>
  <si>
    <t>44</t>
  </si>
  <si>
    <t>UNIÃO DE 4”, COM ROSCA BSP, COM ASSENTO PLANO – GALVANIZADO.FORNECIMENTO E INSTALAÇÃO.</t>
  </si>
  <si>
    <t>7.6.12</t>
  </si>
  <si>
    <t>92891</t>
  </si>
  <si>
    <t>UNIÃO DE 3”, COM ROSCA BSP, COM ASSENTO PLANO – GALVANIZADO.FORNECIMENTO E INSTALAÇÃO.</t>
  </si>
  <si>
    <t>7.6.13</t>
  </si>
  <si>
    <t>7.6.14</t>
  </si>
  <si>
    <t>101923</t>
  </si>
  <si>
    <t>LUVA DE REDUÇÃO, EM FERRO GALVANIZADO, 4" X 3", CONEXÃO ROSQUEADA, INSTALADO EM PRUMADAS - FORNECIMENTO E INSTALAÇÃO. AF_10/2020</t>
  </si>
  <si>
    <t>7.6.15</t>
  </si>
  <si>
    <t>7.6.16</t>
  </si>
  <si>
    <t>LUVA DE REDUÇÃO, EM FERRO GALVANIZADO,3" X 11/2", CONEXÃO ROSQUEADA, INSTALADO EM PRUMADAS - FORNECIMENTO E INSTALAÇÃO. AF_10/2020</t>
  </si>
  <si>
    <t>Pç</t>
  </si>
  <si>
    <t>7.6.17</t>
  </si>
  <si>
    <t>92668</t>
  </si>
  <si>
    <t>LUVA DE FERRO GALVANIZADO, COM ROSCA BSP, DE 3"-FORNECIMENTO E INSTALAÇÃO</t>
  </si>
  <si>
    <t>7.6.18</t>
  </si>
  <si>
    <t>92666</t>
  </si>
  <si>
    <t>LUVA DE FERRO GALVANIZADO, COM ROSCA BSP, DE 2 ½"-FORNECIMENTO E INSTALAÇÃO</t>
  </si>
  <si>
    <t>7.6.19</t>
  </si>
  <si>
    <t>TÊ DE 4”- GALVANIZADO-FORNECIMENTO E INSTALAÇÃO</t>
  </si>
  <si>
    <t>7.6.20</t>
  </si>
  <si>
    <t>TÊ DE 3”- GALVANIZADO-FORNECIMENTO E INSTALAÇÃO</t>
  </si>
  <si>
    <t>7.6.21</t>
  </si>
  <si>
    <t>NIPLE DE FERRO GALVANIZADO, COM ROSCA BSP, DE 4"-FORNECIMENTO E INSTALAÇÃO</t>
  </si>
  <si>
    <t>7.6.22</t>
  </si>
  <si>
    <t>NIPLE DE FERRO GALVANIZADO, COM ROSCA BSP, DE 3"-FORNECIMENTO E INSTALAÇÃO</t>
  </si>
  <si>
    <t>7.6.23</t>
  </si>
  <si>
    <t>NIPLE DE FERRO GALVANIZADO, COM ROSCA BSP, DE 2 ½"-FORNECIMENTO E INSTALAÇÃO</t>
  </si>
  <si>
    <t>7.6.24</t>
  </si>
  <si>
    <t>CURVA 90° FERRO GALVANIZADO D=4 "-FORNECIMENTO E INSTALAÇÃO</t>
  </si>
  <si>
    <t>7.6.25</t>
  </si>
  <si>
    <t>CURVA 90° FERRO GALVANIZADO D=3 "-FORNECIMENTO E INSTALAÇÃO</t>
  </si>
  <si>
    <t>7.6.26</t>
  </si>
  <si>
    <t>CURVA 90° FERRO GALVANIZADO D=2 ½"-FORNECIMENTO E INSTALAÇÃO</t>
  </si>
  <si>
    <t>7.6.27</t>
  </si>
  <si>
    <t>48</t>
  </si>
  <si>
    <t>VÁLVULA DE GOVERNO E ALARME 3"-FORNECIMENTO E INSTALAÇÃO</t>
  </si>
  <si>
    <t>7.6.28</t>
  </si>
  <si>
    <t>FURAÇÃO DA CAIXA D´ÁGUA SUPERIOR-FORNECIMENTO E INSTALAÇÃO</t>
  </si>
  <si>
    <t>7.6.29</t>
  </si>
  <si>
    <t xml:space="preserve"> PASTA VEDA JUNTAS/ROSCA, LATA DE *500*G (MASSA DOX PARA VEDAÇÃO)-FORNECIMENTO E INSTALAÇÃO</t>
  </si>
  <si>
    <t>7.6.30</t>
  </si>
  <si>
    <t>FITA VEDA ROSCA EM ROLOS DE 18 MM X 50 M (L X C)-FORNECIMENTO E INSTALAÇÃO</t>
  </si>
  <si>
    <t>7.6.31</t>
  </si>
  <si>
    <t>FIO BAHIA-FORNECIMENTO E INSTALAÇÃO</t>
  </si>
  <si>
    <t>7.6.32</t>
  </si>
  <si>
    <t>7.6.33</t>
  </si>
  <si>
    <t>8.0</t>
  </si>
  <si>
    <t>SPDA</t>
  </si>
  <si>
    <t>8.1</t>
  </si>
  <si>
    <t>FORNECIMENTO E INSTALAÇÃO DE FIO DE COBRE NÚ 35MM2  (EXTERNO) COM INSOLADOR – FORNECIMENTO E INSTALAÇÃO</t>
  </si>
  <si>
    <t>8.2</t>
  </si>
  <si>
    <t>FORNECIMENTO E INSTALAÇÃO DE FIO DE COBRE NÚ 50MM2 ENTERRADO -FORNECIMENTO E INSTALAÇÃO</t>
  </si>
  <si>
    <t>8.3</t>
  </si>
  <si>
    <t>FORNECIMENTO E INSTALAÇÃO DE BUCHA DE NYLON S6  COM PARAFUSO</t>
  </si>
  <si>
    <t>8.4</t>
  </si>
  <si>
    <t>PARAFUSO FENDA GALV. CAB. PANELA 4,2X32MM AUTOATARRACHANTE-FORNECIMENTO E INSTALAÇÃO</t>
  </si>
  <si>
    <t>8.5</t>
  </si>
  <si>
    <t>FORNECIMENTO E INSTALAÇÃO DE ELETRODUTO DE AÇO GALV. LEVE Ø 2" C/ 3,0M</t>
  </si>
  <si>
    <t>8.6</t>
  </si>
  <si>
    <t>FORNECIMENTO E INSTALAÇÃO DE ABRAÇADEIRA  GALV. TIPO D 2 “</t>
  </si>
  <si>
    <t>8.7</t>
  </si>
  <si>
    <t>SUPORTE ISOLADOR PARA CORDOALHA DE COBRE - FORNECIMENTO E INSTALAÇÃO. AF_12/2017</t>
  </si>
  <si>
    <t>8.8</t>
  </si>
  <si>
    <t xml:space="preserve"> CAPTOR TIPO FRANKLIN PARA SPDA - FORNECIMENTO E INSTALAÇÃO. AF_12/2017</t>
  </si>
  <si>
    <t>8.9</t>
  </si>
  <si>
    <t xml:space="preserve"> MASTRO 1 ½ PARA SPDA - FORNECIMENTO E INSTALAÇÃO. AF_12/2017</t>
  </si>
  <si>
    <t>8.10</t>
  </si>
  <si>
    <t>BASE METÁLICA PARA MASTRO 1 ½ PARA SPDA - FORNECIMENTO E INSTALAÇÃO.</t>
  </si>
  <si>
    <t>8.11</t>
  </si>
  <si>
    <t xml:space="preserve"> HASTE DE ATERRAMENTO 3/4 PARA SPDA - FORNECIMENTO E INSTALAÇÃO. AF_12</t>
  </si>
  <si>
    <t>8.12</t>
  </si>
  <si>
    <t>FORNECIMENTO E INSTALAÇÃO DE PARA RAIO  TIPO FRANKLIN-HASTE COM 6M COM 2 DESCIDAS</t>
  </si>
  <si>
    <t>8.13</t>
  </si>
  <si>
    <t>CONECTORES PARA CABO DE ATERRAMENTO FORNECIMENTO E INSTALAÇÃO</t>
  </si>
  <si>
    <t>8.14</t>
  </si>
  <si>
    <t>RASGO DE CALÇADAS-FORNECIMENTO E INSTALAÇÃO</t>
  </si>
  <si>
    <t>8.15</t>
  </si>
  <si>
    <t>RECOMPOSIÇÃO DE CALÇADAS EM GRANILITE-FORNECIMENTO E INSTALAÇÃO</t>
  </si>
  <si>
    <t>8.16</t>
  </si>
  <si>
    <t>RECOMPOSIÇÃO DE CALÇADAS EM CIMENTADO-FORNECIMENTO E INSTALAÇÃO</t>
  </si>
  <si>
    <t>8.17</t>
  </si>
  <si>
    <t>comopsição</t>
  </si>
  <si>
    <t>CAIXA DE INSPECAO PARA ATERRAMENTO E PARA RAIOS, EM POLIPROPILENO, DIAMETRO = UN 37,91
300 MM X ALTURA = 400 MM-FORNECIMENTO E INSTALAÇÃO</t>
  </si>
  <si>
    <t>8.18</t>
  </si>
  <si>
    <t>TERMINAIS AÉREOS COMO CAPTORES.FORNECIMENTO E INSTALAÇÃO.</t>
  </si>
  <si>
    <t>9.0</t>
  </si>
  <si>
    <t>ADICIONAL DE MÃO DE OBRA PARA OS SERVIÇOS EXECUTADOS FORA DO HORARIO</t>
  </si>
  <si>
    <t>9.1</t>
  </si>
  <si>
    <t xml:space="preserve">COMPOSIÇÃO </t>
  </si>
  <si>
    <r>
      <t>GESSEIRO COM ENCARGOS COMPLEMENTARES-</t>
    </r>
    <r>
      <rPr>
        <b/>
        <sz val="10"/>
        <color rgb="FF00B0F0"/>
        <rFont val="Arial"/>
        <family val="2"/>
      </rPr>
      <t>DIFERENÇA DE ADICIONAL NOTURNO</t>
    </r>
  </si>
  <si>
    <t>H</t>
  </si>
  <si>
    <t>9.2</t>
  </si>
  <si>
    <r>
      <t>GESSEIRO COM ENCARGOS COMPLEMENTARES-</t>
    </r>
    <r>
      <rPr>
        <b/>
        <sz val="10"/>
        <color rgb="FFFFC000"/>
        <rFont val="Arial"/>
        <family val="2"/>
      </rPr>
      <t>DIFERENÇA DE HORA EXTRA 50%</t>
    </r>
  </si>
  <si>
    <t>9.3</t>
  </si>
  <si>
    <r>
      <t>GESSEIRO COM ENCARGOS COMPLEMENTARES</t>
    </r>
    <r>
      <rPr>
        <b/>
        <sz val="10"/>
        <color rgb="FFC00000"/>
        <rFont val="Arial"/>
        <family val="2"/>
      </rPr>
      <t>-DIFERENÇA DE HORA EXTRA 100%</t>
    </r>
  </si>
  <si>
    <t>9.4</t>
  </si>
  <si>
    <r>
      <t>ELETRICISTA COM ENCARGOS COMPLEMENTARES-</t>
    </r>
    <r>
      <rPr>
        <b/>
        <sz val="10"/>
        <color rgb="FF00B0F0"/>
        <rFont val="Arial"/>
        <family val="2"/>
      </rPr>
      <t>DIFERENÇA DE ADICIONAL NOTURNO</t>
    </r>
  </si>
  <si>
    <t>9.5</t>
  </si>
  <si>
    <r>
      <t>ELETRICISTA COM ENCARGOS COMPLEMENTARES-</t>
    </r>
    <r>
      <rPr>
        <b/>
        <sz val="10"/>
        <color rgb="FFFFC000"/>
        <rFont val="Arial"/>
        <family val="2"/>
      </rPr>
      <t>DIFERENÇA DE HORA EXTRA 50%</t>
    </r>
  </si>
  <si>
    <t>9.6</t>
  </si>
  <si>
    <r>
      <t>ELETRICISTA COM ENCARGOS COMPLEMENTARES-</t>
    </r>
    <r>
      <rPr>
        <b/>
        <sz val="8"/>
        <color rgb="FFC00000"/>
        <rFont val="Arial"/>
        <family val="2"/>
      </rPr>
      <t>DIFERENÇA DE HORA EXTRA 100%</t>
    </r>
  </si>
  <si>
    <t>9.7</t>
  </si>
  <si>
    <r>
      <t>ENCANADOR OU BOMBEIRO HIDRÁULICO COM ENCARGOS COMPLEMENTARES-</t>
    </r>
    <r>
      <rPr>
        <b/>
        <sz val="8"/>
        <color rgb="FF00B0F0"/>
        <rFont val="Arial"/>
        <family val="2"/>
      </rPr>
      <t>DIFERENÇA DE ADICIONAL NOTURNO</t>
    </r>
  </si>
  <si>
    <t>9.8</t>
  </si>
  <si>
    <r>
      <t>ENCANADOR OU BOMBEIRO HIDRÁULICO COM ENCARGOS COMPLEMENTARES-</t>
    </r>
    <r>
      <rPr>
        <b/>
        <sz val="8"/>
        <color rgb="FFFFC000"/>
        <rFont val="Arial"/>
        <family val="2"/>
      </rPr>
      <t>DIFERENÇA DE HORA EXTRA 50%</t>
    </r>
  </si>
  <si>
    <t>9.9</t>
  </si>
  <si>
    <r>
      <t>ENCANADOR OU BOMBEIRO HIDRÁULICO COM ENCARGOS COMPLEMENTARES-</t>
    </r>
    <r>
      <rPr>
        <b/>
        <sz val="8"/>
        <color rgb="FFC00000"/>
        <rFont val="Arial"/>
        <family val="2"/>
      </rPr>
      <t>DIFERENÇA DE HORA EXTRA 100%</t>
    </r>
  </si>
  <si>
    <t>9.10</t>
  </si>
  <si>
    <r>
      <t>PEDREIRO COM ENCARGOS COMPLEMENTARES-</t>
    </r>
    <r>
      <rPr>
        <b/>
        <sz val="8"/>
        <color rgb="FF00B0F0"/>
        <rFont val="Arial"/>
        <family val="2"/>
      </rPr>
      <t>DIFERENÇA DE ADICIONAL NOTURNO</t>
    </r>
  </si>
  <si>
    <t>9.11</t>
  </si>
  <si>
    <r>
      <t>PEDREIRO COM ENCARGOS COMPLEMENTARES-</t>
    </r>
    <r>
      <rPr>
        <b/>
        <sz val="8"/>
        <color rgb="FFFFC000"/>
        <rFont val="Arial"/>
        <family val="2"/>
      </rPr>
      <t>DIFERENÇA DE HORA EXTRA 50%</t>
    </r>
  </si>
  <si>
    <t>9.12</t>
  </si>
  <si>
    <r>
      <t>PEDREIRO COM ENCARGOS COMPLEMENTARES-</t>
    </r>
    <r>
      <rPr>
        <b/>
        <sz val="8"/>
        <color rgb="FFC00000"/>
        <rFont val="Arial"/>
        <family val="2"/>
      </rPr>
      <t>DIFERENÇA DE HORA EXTRA 100%</t>
    </r>
  </si>
  <si>
    <t>9.13</t>
  </si>
  <si>
    <r>
      <t xml:space="preserve">SERVENTE COM ENCARGOS COMPLEMENTARES- </t>
    </r>
    <r>
      <rPr>
        <b/>
        <sz val="8"/>
        <color rgb="FF00B0F0"/>
        <rFont val="Arial"/>
        <family val="2"/>
      </rPr>
      <t>DIFERENÇA DE ADICIONAL NOTURNO</t>
    </r>
  </si>
  <si>
    <t>9.14</t>
  </si>
  <si>
    <r>
      <t>SERVENTE COM ENCARGOS COMPLEMENTARES-</t>
    </r>
    <r>
      <rPr>
        <b/>
        <sz val="8"/>
        <color rgb="FFFFC000"/>
        <rFont val="Arial"/>
        <family val="2"/>
      </rPr>
      <t>DIFERENÇA DE HORA EXTRA 50%</t>
    </r>
  </si>
  <si>
    <t>9.15</t>
  </si>
  <si>
    <r>
      <t>SERVENTE COM ENCARGOS COMPLEMENTARES-</t>
    </r>
    <r>
      <rPr>
        <b/>
        <sz val="8"/>
        <color rgb="FFC00000"/>
        <rFont val="Arial"/>
        <family val="2"/>
      </rPr>
      <t>DIFERENÇA DE HORA EXTRA 100%</t>
    </r>
  </si>
  <si>
    <t>9.16</t>
  </si>
  <si>
    <r>
      <t>AUXILIAR DE ENCANADOR OU BOMBEIRO HIDRÁULICO COM ENCARGOS COMPLEMENTARES-</t>
    </r>
    <r>
      <rPr>
        <b/>
        <sz val="8"/>
        <color rgb="FF00B0F0"/>
        <rFont val="Arial"/>
        <family val="2"/>
      </rPr>
      <t>DIFERENÇA DE ADICIONAL NOTURNO</t>
    </r>
  </si>
  <si>
    <t>9.17</t>
  </si>
  <si>
    <r>
      <t>AUXILIAR DE ENCANADOR OU BOMBEIRO HIDRÁULICO COM ENCARGOS COMPLEMENTARES-</t>
    </r>
    <r>
      <rPr>
        <sz val="8"/>
        <color rgb="FFFFC000"/>
        <rFont val="Arial"/>
        <family val="2"/>
      </rPr>
      <t>DIFERENÇA DE HORA EXTRA 50%</t>
    </r>
  </si>
  <si>
    <t>9.18</t>
  </si>
  <si>
    <r>
      <t>AUXILIAR DE ENCANADOR OU BOMBEIRO HIDRÁULICO COM ENCARGOS COMPLEMENTARES-</t>
    </r>
    <r>
      <rPr>
        <sz val="8"/>
        <color rgb="FFC00000"/>
        <rFont val="Arial"/>
        <family val="2"/>
      </rPr>
      <t>DIFERENÇA DE HORA EXTRA 100%</t>
    </r>
  </si>
  <si>
    <t>10.0</t>
  </si>
  <si>
    <t>ENCERRAMENTO DOS SERVIÇOS</t>
  </si>
  <si>
    <t>10.1</t>
  </si>
  <si>
    <t>054</t>
  </si>
  <si>
    <t>LIMPEZA FINAL DA OBRA</t>
  </si>
  <si>
    <t>10.2</t>
  </si>
  <si>
    <t>DESMOBILIZAÇÃO</t>
  </si>
  <si>
    <t>11.0</t>
  </si>
  <si>
    <t>ADMINISTRAÇÃO DA OBRA</t>
  </si>
  <si>
    <t>11.1</t>
  </si>
  <si>
    <t>90777</t>
  </si>
  <si>
    <t>ENGENHEIRO CIVIL DE OBRA JUNIOR COM ENCARGOS COMPLEMENTARES</t>
  </si>
  <si>
    <t>11.2</t>
  </si>
  <si>
    <t>90776</t>
  </si>
  <si>
    <t>ENCARREGADO GERAL COM ENCARGOS COMPLEMENTARES - HORA NORMAL</t>
  </si>
  <si>
    <t>11.3</t>
  </si>
  <si>
    <t>59</t>
  </si>
  <si>
    <r>
      <t>ENCARREGADO GERAL COM ENCARGOS COMPLEMENTARES-</t>
    </r>
    <r>
      <rPr>
        <sz val="8"/>
        <color rgb="FF00B0F0"/>
        <rFont val="Arial"/>
        <family val="2"/>
      </rPr>
      <t>DIFERENÇA DE ADICIONAL NOTURNO</t>
    </r>
  </si>
  <si>
    <t>11.4</t>
  </si>
  <si>
    <r>
      <t>ENCARREGADO GERAL COM ENCARGOS COMPLEMENTARES-</t>
    </r>
    <r>
      <rPr>
        <b/>
        <sz val="8"/>
        <color rgb="FFFFC000"/>
        <rFont val="Arial"/>
        <family val="2"/>
      </rPr>
      <t>DIFERENÇA DE HORA EXTRA 50%</t>
    </r>
  </si>
  <si>
    <t>11.5</t>
  </si>
  <si>
    <r>
      <t>ENCARREGADO GERAL COM ENCARGOS COMPLEMENTARES-</t>
    </r>
    <r>
      <rPr>
        <sz val="8"/>
        <color rgb="FFC00000"/>
        <rFont val="Arial"/>
        <family val="2"/>
      </rPr>
      <t>DIFERENÇA DE HORA EXTRA 100%</t>
    </r>
  </si>
  <si>
    <t>11.6</t>
  </si>
  <si>
    <t>100309</t>
  </si>
  <si>
    <t>TÉCNICO EM SEGURANÇA DO TRABALHO COM ENCARGOS COMPLEMENTARES- HORA NORMAL</t>
  </si>
  <si>
    <t>11.7</t>
  </si>
  <si>
    <r>
      <t>TÉCNICO EM SEGURANÇA DO TRABALHO COM ENCARGOS COMPLEMENTARES-</t>
    </r>
    <r>
      <rPr>
        <sz val="8"/>
        <color rgb="FF00B0F0"/>
        <rFont val="Arial"/>
        <family val="2"/>
      </rPr>
      <t>DIFERENÇA DE ADICIONAL NOTURNO</t>
    </r>
  </si>
  <si>
    <t>11.8</t>
  </si>
  <si>
    <r>
      <t>TÉCNICO EM SEGURANÇA DO TRABALHO COM ENCARGOS COMPLEMENTARES-</t>
    </r>
    <r>
      <rPr>
        <sz val="8"/>
        <color rgb="FFFFC000"/>
        <rFont val="Arial"/>
        <family val="2"/>
      </rPr>
      <t>DIFERENÇA DE HORA EXTRA 50%</t>
    </r>
  </si>
  <si>
    <t>11.9</t>
  </si>
  <si>
    <r>
      <t>TÉCNICO EM SEGURANÇA DO TRABALHO COM ENCARGOS COMPLEMENTARES-</t>
    </r>
    <r>
      <rPr>
        <sz val="8"/>
        <color rgb="FFC00000"/>
        <rFont val="Arial"/>
        <family val="2"/>
      </rPr>
      <t>DIFERENÇA DE HORA EXTRA 100%</t>
    </r>
  </si>
  <si>
    <t>11.10</t>
  </si>
  <si>
    <t>CREA</t>
  </si>
  <si>
    <t>ART DE EXECUÇÃO DOS SERVIÇOS</t>
  </si>
  <si>
    <t>BDI SERVIÇOS(%):</t>
  </si>
  <si>
    <t>PREÇO TOTAL(CUSTO+BDI)</t>
  </si>
  <si>
    <t>Responsávies pelas informações:</t>
  </si>
  <si>
    <t xml:space="preserve">Mercia Bezerra de Freitas </t>
  </si>
  <si>
    <t xml:space="preserve">Eng. Civil CREA 37.935-D/PE </t>
  </si>
  <si>
    <t>COMPOSIÇÕES UNITÁRIAS</t>
  </si>
  <si>
    <t>CLASSE/TIPO</t>
  </si>
  <si>
    <t>CÓDIGOS</t>
  </si>
  <si>
    <t>DESCRIÇÃO</t>
  </si>
  <si>
    <t>COEFICIENTE</t>
  </si>
  <si>
    <t>CUSTO UNITÁRIO(R$)</t>
  </si>
  <si>
    <t>CUSTO TOTAL(R$)</t>
  </si>
  <si>
    <t>MOBILIZAÇÃO ou DESMOBILIZAÇÃO</t>
  </si>
  <si>
    <t>COMPOSICAO</t>
  </si>
  <si>
    <t>97914</t>
  </si>
  <si>
    <t>TRANSPORTE COM CAMINHÃO BASCULANTE DE 6 M3, EM VIA URBANA PAVIMENTADA, DMT ATÉ 30 KM (UNIDADE: M3XKM). AF_01/2018</t>
  </si>
  <si>
    <t>M3XKM</t>
  </si>
  <si>
    <t>88316</t>
  </si>
  <si>
    <t>SERVENTE COM ENCARGOS COMPLEMENTARES</t>
  </si>
  <si>
    <t>TOTAL</t>
  </si>
  <si>
    <t>RETIRADA DO FORRO DE FIBRA MINERAL, MODULOS 1250X625, COM  REAPROVEITAMENTO.</t>
  </si>
  <si>
    <t>BASEADA NA COMPOSIÇÃO DO SINAPI 72201</t>
  </si>
  <si>
    <t>REMOÇÃO DE  LUMINÁRIAS DE EMBUTIR COM 02 (duas) LÂMPADAS FLUORESCENTE TUBOLED</t>
  </si>
  <si>
    <t>88264</t>
  </si>
  <si>
    <t>ELETRICISTA COM ENCARGOS COMPLEMENTARES</t>
  </si>
  <si>
    <t>BASEADA NA COMPOSIÇÃO DO SINAPI</t>
  </si>
  <si>
    <t>UNIID</t>
  </si>
  <si>
    <r>
      <rPr>
        <sz val="8"/>
        <color rgb="FF00000A"/>
        <rFont val="Arial"/>
        <family val="2"/>
      </rPr>
      <t xml:space="preserve">ALÇAPÃO PARA FORRO DE GESSO TAMANHO </t>
    </r>
    <r>
      <rPr>
        <b/>
        <sz val="8"/>
        <color rgb="FF3333FF"/>
        <rFont val="Arial"/>
        <family val="2"/>
      </rPr>
      <t xml:space="preserve">60X60 </t>
    </r>
    <r>
      <rPr>
        <sz val="8"/>
        <color rgb="FF00000A"/>
        <rFont val="Arial"/>
        <family val="2"/>
      </rPr>
      <t>CM COM ACABAMENTO EM PERFIL DE ALUMINIO</t>
    </r>
  </si>
  <si>
    <t>PLACA / CHAPA DE GESSO ACARTONADO, ACABAMENTO VINILICO LISO EM UMA DAS FACES, M2 36,33
COR BRANCA, BORDA QUADRADA, E = 9,5 MM, *625 X 625* MM (L X C), PARA FORRO
REMOVIVEL</t>
  </si>
  <si>
    <t>00039431</t>
  </si>
  <si>
    <t>FITA DE PAPEL MICROPERFURADO, 50 X 150 MM, PARA TRATAMENTO DE JUNTAS DE CHAPADE GESSO PARA DRYWALL</t>
  </si>
  <si>
    <t>00039434</t>
  </si>
  <si>
    <t>MASSA DE REJUNTE EM PO PARA DRYWALL, A BASE DE GESSO, SECAGEM RAPIDA, PARATRATAMENTO DE JUNTAS DE CHAPA DE GESSO (NECESSITA ADICAO DE AGUA)</t>
  </si>
  <si>
    <t>KG</t>
  </si>
  <si>
    <t>00039438</t>
  </si>
  <si>
    <t>PARAFUSO CABECA TROMBETA E PONTA AGULHA (GN55), COMPRIMENTO 55 MM, EM ACO UN 0,22
FOSFATIZADO, PARA FIXAR CHAPA DE GESSO EM PERFIL DRYWALL METALICO MAXIMO 0,7
MM</t>
  </si>
  <si>
    <t>00039427</t>
  </si>
  <si>
    <t>PERFIL CANALETA, FORMATO C, EM ACO ZINCADO, PARA ESTRUTURA FORRO DRYWALL, E = M 6,43
0,5 MM, *46 X 18* (L X H), COMPRIMENTO 3 M</t>
  </si>
  <si>
    <t>40547</t>
  </si>
  <si>
    <t>PARAFUSO ZINCADO, AUTOBROCANTE, FLANGEADO, 4,2 MM X 19 MM</t>
  </si>
  <si>
    <t>CENTO</t>
  </si>
  <si>
    <t>96121</t>
  </si>
  <si>
    <t>ACABAMENTOS PARA FORRO (RODA-FORRO EM PERFIL METÁLICO E PLÁSTICO). AF_ M05/2017</t>
  </si>
  <si>
    <t>88269</t>
  </si>
  <si>
    <t>GESSEIRO COM ENCARGOS COMPLEMENTARES</t>
  </si>
  <si>
    <t>BASEADA NA COMPOSIÇÃO DO SINAPI  96109</t>
  </si>
  <si>
    <t>93128</t>
  </si>
  <si>
    <t xml:space="preserve"> PONTO DE ILUMINAÇÃO RESIDENCIAL INCLUINDO INTERRUPTOR SIMPLES, CAIXA ELÉTRICA, ELETRODUTO, CABO, RASGO, QUEBRA E CHUMBAMENTO </t>
  </si>
  <si>
    <t>34602</t>
  </si>
  <si>
    <t>CABO #1,5MM</t>
  </si>
  <si>
    <t>38068</t>
  </si>
  <si>
    <t xml:space="preserve">INTERRUPTOR 2 </t>
  </si>
  <si>
    <t>UM</t>
  </si>
  <si>
    <t>RECOLOCAÇÃO  DE  LUMINÁRIAS DE EMBUTIR COM 02 (duas) LÂMPADAS FLUORESCENTE TUBOLED</t>
  </si>
  <si>
    <t>FORNECIMENTO E INSTALAÇÃO DE LUMINÁRIA DE EMBUTIR P/ 02 (duas) LÂMPADAS FLUORESCENTE TUBOLED -MODELO  T8 / 18W / 120 cm  CORPO EM CHAPA DE AÇO GALVANIZADO C/ PINTURA ELETROSTÁTICA EM PÓ DE POLIESTE EPÓXI;REFLETOR FACETADO EM ALUMINIO ANODIZADO DE ALTA PUREZA</t>
  </si>
  <si>
    <t>MEDIANA DE 4 COTAÇÕES</t>
  </si>
  <si>
    <t>LUMINÁRIA DE EMBUTIR P/ 02 (duas) LÂMPADAS FLUORESCENTE TUBOLED -MODELO  T8 / 18W / 120 cm  CORPO EM CHAPA DE AÇO GALVANIZADO C/ PINTURA ELETROSTÁTICA EM PÓ DE POLIESTE EPÓXI;REFLETOR FACETADO EM ALUMINIO ANODIZADO DE ALTA PUREZA</t>
  </si>
  <si>
    <t>um</t>
  </si>
  <si>
    <t>88247</t>
  </si>
  <si>
    <t>AUXILIAR DE ELETRICISTA COM ENCARGOS COMPLEMENTARES</t>
  </si>
  <si>
    <t>LÂMPADAS TUBOLED T8 DE 18W/120CM /220V,TEMPERATURA  6500K, ( as lampadas serão fornecidas pelo contrante)</t>
  </si>
  <si>
    <t>FORNECIMENTO E INSTALAÇÃO CONJUNTO DE ILUMINAÇÃO COMPOSTO:PERFIL DE EMBUTIR NO FRAME, BRANCO, FITA 12 V IP20 4.000K (M), FONTE 12 V COM JUNÇÃO PARA PERFIL EM NO FRAME BR</t>
  </si>
  <si>
    <t>CONJUNTOS</t>
  </si>
  <si>
    <t>PERFIL(8M)+ FITA(16M)+FONTE(1UN)</t>
  </si>
  <si>
    <t>PERFIL(5,50M)+ FITA(5,5M)+FONTE(1UN)</t>
  </si>
  <si>
    <t>BASEADA NA COMPOSIÇÃO DO SINAPI 73953/8</t>
  </si>
  <si>
    <t>SPOT+LAMPADA</t>
  </si>
  <si>
    <t>AR111+LAMPADA</t>
  </si>
  <si>
    <t>PAINEL EMBUTIDO RECUADO LED, 17X17cm, 12W, 4000K, BIVOLT</t>
  </si>
  <si>
    <t>7.5.1 E 7.5.2</t>
  </si>
  <si>
    <t>FORNECIMENTO E INSTALAÇÃO:LUMINARIA DE EMERGENCIA 6500K,2W,30LEDS NT</t>
  </si>
  <si>
    <t>LUMINARIA DE EMERGENCIA 6500K,2W,30LEDS NT</t>
  </si>
  <si>
    <t>ABRIGO PARA HIDRANTE, 90x60x17CM, COM REGISTRO GLOBO ANGULAR 45 GRAUS 2 1/2", ADAPTADOR STORZ 2 1/2", MANGUEIRA DE INCÊNDIO 15M 2 1/2" E ESGUICHO EM LATÃO 2 1/2" - FORNECIMENTO E INSTALAÇÃO. AF_10/2020</t>
  </si>
  <si>
    <t>20963</t>
  </si>
  <si>
    <t>CAIXA DE INCENDIO/ABRIGO PARA MANGUEIRA, DE SOBREPOR/EXTERNA, COM 90X60X17
CM, EM CHAPA DE ACO, PORTA COM VENTILACAO, VISOR COM A INSCRICAO "INCENDIO",
SUPORTE/CESTA INTERNA PARA A MANGUEIRA, PINTURA ELETROSTATICA VERMELHA</t>
  </si>
  <si>
    <t>21034</t>
  </si>
  <si>
    <r>
      <rPr>
        <sz val="8"/>
        <color rgb="FF00000A"/>
        <rFont val="Arial2"/>
        <charset val="1"/>
      </rPr>
      <t xml:space="preserve">MANGUEIRA DE INCÊNDIO, TIPO 2, DE </t>
    </r>
    <r>
      <rPr>
        <b/>
        <sz val="11"/>
        <color rgb="FF00000A"/>
        <rFont val="Arial1"/>
        <charset val="1"/>
      </rPr>
      <t>2 1/2",</t>
    </r>
    <r>
      <rPr>
        <sz val="8"/>
        <color rgb="FF00000A"/>
        <rFont val="Arial2"/>
        <charset val="1"/>
      </rPr>
      <t xml:space="preserve"> COMPRIMENTO = 15 M, TECIDO EM FIO DE POLIESTER E TUBO INTERNO EM BORRACHA SINTÉTICA, COM UNIÕES ENGATE RÁPIDO</t>
    </r>
  </si>
  <si>
    <r>
      <rPr>
        <sz val="8"/>
        <color rgb="FF00000A"/>
        <rFont val="Arial2"/>
        <charset val="1"/>
      </rPr>
      <t xml:space="preserve">REGISTRO GLOBO ANGULAR 45° ENGATE RÁPIDO D= </t>
    </r>
    <r>
      <rPr>
        <b/>
        <sz val="11"/>
        <color rgb="FF00000A"/>
        <rFont val="Arial1"/>
        <charset val="1"/>
      </rPr>
      <t xml:space="preserve">2 1/2" </t>
    </r>
    <r>
      <rPr>
        <sz val="8"/>
        <color rgb="FF00000A"/>
        <rFont val="Arial2"/>
        <charset val="1"/>
      </rPr>
      <t>PARA HIDRANTE (INCÊNDIO)</t>
    </r>
  </si>
  <si>
    <r>
      <rPr>
        <sz val="8"/>
        <color rgb="FF00000A"/>
        <rFont val="Arial2"/>
        <charset val="1"/>
      </rPr>
      <t xml:space="preserve">ADAPTADOR, EM LATÃO, ENGATE RÁPIDO </t>
    </r>
    <r>
      <rPr>
        <b/>
        <sz val="11"/>
        <color rgb="FF00000A"/>
        <rFont val="Arial1"/>
        <charset val="1"/>
      </rPr>
      <t>2 1/2" X</t>
    </r>
    <r>
      <rPr>
        <sz val="8"/>
        <color rgb="FF00000A"/>
        <rFont val="Arial2"/>
        <charset val="1"/>
      </rPr>
      <t xml:space="preserve"> ROSCA INTERNA 5FIOS 2 1/2", PARA INSTALAÇÃO PREDIAL DE COMBATE A INCÊNDIO</t>
    </r>
  </si>
  <si>
    <r>
      <rPr>
        <sz val="8"/>
        <color rgb="FF00000A"/>
        <rFont val="Arial2"/>
        <charset val="1"/>
      </rPr>
      <t>ESGUICHO TIPO JATO SOLIDO, EM LATÃO, ENGATE RÁPIDO</t>
    </r>
    <r>
      <rPr>
        <b/>
        <sz val="11"/>
        <color rgb="FF00000A"/>
        <rFont val="Arial1"/>
        <charset val="1"/>
      </rPr>
      <t xml:space="preserve"> 2 1/2"</t>
    </r>
    <r>
      <rPr>
        <sz val="8"/>
        <color rgb="FF00000A"/>
        <rFont val="Arial2"/>
        <charset val="1"/>
      </rPr>
      <t xml:space="preserve"> X13 MM, PARA MANGUEIRA EM INSTALAÇÃO PREDIAL COMBATE A INCÊNDIO</t>
    </r>
  </si>
  <si>
    <r>
      <rPr>
        <sz val="8"/>
        <color rgb="FF00000A"/>
        <rFont val="Arial2"/>
        <charset val="1"/>
      </rPr>
      <t xml:space="preserve">CHAVE PARA ENGATE RÁPIDO STORZ </t>
    </r>
    <r>
      <rPr>
        <b/>
        <sz val="11"/>
        <color rgb="FF00000A"/>
        <rFont val="Arial1"/>
        <charset val="1"/>
      </rPr>
      <t>2 1/2"</t>
    </r>
    <r>
      <rPr>
        <sz val="8"/>
        <color rgb="FF00000A"/>
        <rFont val="Arial2"/>
        <charset val="1"/>
      </rPr>
      <t xml:space="preserve"> (INCÊNDIO)</t>
    </r>
  </si>
  <si>
    <t>ARGAMASSA TRAÇO 1:1:6 (EM VOLUME DE CIMENTO, CAL E AREIA MÉDIA ÚMIDA) PARA M3EMBOÇO/MASSA ÚNICA/ASSENTAMENTO DE ALVENARIA DE VEDAÇÃO, PREPARO MANUAL.AF_08/2019</t>
  </si>
  <si>
    <t>AUXILIAR DE ENCANADOR OU BOMBEIRO HIDRÁULICO COM ENCARGOS COMPLEMENTARES</t>
  </si>
  <si>
    <t>ENCANADOR OU BOMBEIRO HIDRÁULICO COM ENCARGOS COMPLEMENTARES</t>
  </si>
  <si>
    <t>BASEADA NA COMPOSIÇÃO DO SINAPI 101912</t>
  </si>
  <si>
    <t>FORNECIMENTO E INSTALAÇÃO HIDRANTE DE RECALQUE COMPLETO</t>
  </si>
  <si>
    <t xml:space="preserve"> HIDRANTE SUBTERRÂNEO PREDIAL (COM CURVA LONGA E CAIXA), DN 75 MM - FORNECIMENTO E INSTALAÇÃO. AF_10/2020 </t>
  </si>
  <si>
    <t>UNIDADE</t>
  </si>
  <si>
    <t>FORNECIMENTO E INSTALAÇÃO CAIXA DE - 0,30X0,40X0,60 M</t>
  </si>
  <si>
    <t>INSUMO</t>
  </si>
  <si>
    <t>CAIXA DE CONCRETO ARMADO PRE-MOLDADO, COM FUNDO E TAMPA, DIMENSOES DE 0,60 X0,60 X 0,50 M</t>
  </si>
  <si>
    <t>PEDREIRO</t>
  </si>
  <si>
    <t>SERVENTE</t>
  </si>
  <si>
    <t>TAMPA DE FERRO-FORNECIMENTO E INSTALAÇÃO</t>
  </si>
  <si>
    <t>019A</t>
  </si>
  <si>
    <t>FURO EM VIGA/LAJES  (ESPESSURA ATE 20CM) PARA PASSAGEM DE TUBULAÇÃO DIAMETRO 100MM</t>
  </si>
  <si>
    <t>FURO 100MM</t>
  </si>
  <si>
    <t>ESPUMA EXPANSIVA DE POLIURETANO PU STAND-500ML</t>
  </si>
  <si>
    <t>TUBO</t>
  </si>
  <si>
    <t>TUBO ACO GALVANIZADO COM COSTURA, CLASSE MEDIA, DN 1", E = 3,38 MM, PESO 2,50 KG/M (NBR 5580).</t>
  </si>
  <si>
    <t>ENCANADOR</t>
  </si>
  <si>
    <t>AUXILIAR COM ENCARGOS</t>
  </si>
  <si>
    <t>21</t>
  </si>
  <si>
    <t>CURVA 90° FERRO GALVANIZADO D=2 ".FORNECIMENTO E INSTALAÇÃO</t>
  </si>
  <si>
    <t>FUNDO ANTICORROSIVO PARA METAIS FERROSOS (ZARCAO)</t>
  </si>
  <si>
    <t>L</t>
  </si>
  <si>
    <t>88248 AUXILIAR DE ENCANADOR OU BOMBEIRO HIDRÁULICO COM ENCARGOS COMPLEMENTAR</t>
  </si>
  <si>
    <t>88267 ENCANADOR OU BOMBEIRO HIDRÁULICO COM ENCARGOS COMPLEMENTARES</t>
  </si>
  <si>
    <t>22</t>
  </si>
  <si>
    <t>CURVA 90° FERRO GALVANIZADO D=1 ½".FORNECIMENTO E INSTALAÇÃO</t>
  </si>
  <si>
    <t>CURVA 90° FERRO GALVANIZADO D=1 ½".</t>
  </si>
  <si>
    <t>23</t>
  </si>
  <si>
    <t>CURVA 90° FERRO GALVANIZADO D=1 1/ 4". FORNECIEMNTO E INSTALAÇÃO</t>
  </si>
  <si>
    <t>24</t>
  </si>
  <si>
    <t>CURVA 90° FERRO GALVANIZADO D=1 ".FORNECIMENTO E INSTALAÇÃO</t>
  </si>
  <si>
    <t>INSUM1787</t>
  </si>
  <si>
    <t>25</t>
  </si>
  <si>
    <t>BUJÃO GALV. 1".FORNECIMENTO E INSTALAÇÃO</t>
  </si>
  <si>
    <t>39996</t>
  </si>
  <si>
    <t>VERGALHÃO 3/8</t>
  </si>
  <si>
    <t>BARRA CHATA DE ALUMINIO PARA ABRAÇADEIRA 3/4X1/8 C/ 6M</t>
  </si>
  <si>
    <t>PORCA Ø3/8"</t>
  </si>
  <si>
    <t>ARRUELA LISA P/ PORCA Ø3/8"</t>
  </si>
  <si>
    <t>CHUMBADOR METÁLICO C/ PARAFUSO Ø3/8" (PARABOLT)</t>
  </si>
  <si>
    <t>27</t>
  </si>
  <si>
    <t>CENTRAL DE ALARME ENDEREÇÁVEL DE INCENDIO COM SISTEMA P/ ATÉ 250 DISPOSITIVOS, MARCAL VERIN OU SIMILAR, MODELO VRE-250 C/ BATERIA DE 12V E 7A.FORNECIMENTO E INSTALAÇÃO</t>
  </si>
  <si>
    <t>CENTRAL DE ALARME ENDEREÇÁVEL DE INCENDIO COM SISTEMA P/ ATÉ 250 DISPOSITIVOS, MARCAL VERIN OU SIMILAR, MODELO VRE-250 C/ BATERIA DE 12V E 7A</t>
  </si>
  <si>
    <t>UNI</t>
  </si>
  <si>
    <t>28</t>
  </si>
  <si>
    <t>DETECTOR DE FUMAÇA ÓPTICO ENDEREÇÁVEL, MODELO VRE-F, MARCA VERIN OU SIMILAR.FORNECIMENTO E INSTALAÇÃO</t>
  </si>
  <si>
    <t>DETECTOR DE FUMAÇA ÓPTICO ENDEREÇÁVEL, MODELO VRE-F, MARCA VERIN OU SIMILAR</t>
  </si>
  <si>
    <t>29</t>
  </si>
  <si>
    <t>DETECTOR DE TEMPERATURA TERMOVELOCÍMETRICO ENDEREÇÁVEL, MODELO VRE-T, MARCA VERIN OU SIMILAR.FORNECIMENTO E INSTALAÇÃO</t>
  </si>
  <si>
    <t>DETECTOR DE TEMPERATURA TERMOVELOCÍMETRICO ENDEREÇÁVEL, MODELO VRE-T, MARCA VERIN OU SIMILAR</t>
  </si>
  <si>
    <t>30</t>
  </si>
  <si>
    <t>ACIONADOR MANUAL ENDEREÇAVEL - MODELO AME-2 DA VERIN OU SIMILAR, TIPO "APERTE AQUI".FORNECIMENTO E INSTALAÇÃO.</t>
  </si>
  <si>
    <t>ACIONADOR MANUAL ENDEREÇAVEL - MODELO AME-2 DA VERIN OU SIMILAR, TIPO "APERTE AQUI"</t>
  </si>
  <si>
    <t>31</t>
  </si>
  <si>
    <t>SIRENE AUDIO-VISUAL 120 DB PARA ALARME DE INCÊNDIO INDEREÇÁVEL.FORNECIMENTO E INSTALAÇÃO</t>
  </si>
  <si>
    <t>SIRENE AUDIO-VISUAL 120 DB PARA ALARME DE INCÊNDIO INDEREÇÁVEL</t>
  </si>
  <si>
    <t>32</t>
  </si>
  <si>
    <t>CABO DE INSTRUMENTAÇÃO PARA O SISTEMA DE DETECÇÃO 3X2,5MM2.FORNECIMENTO E INSTALAÇÃO.</t>
  </si>
  <si>
    <t>CABO DE INSTRUMENTAÇÃO PARA O SISTEMA DE DETECÇÃO 3X2,5MM2</t>
  </si>
  <si>
    <t>33</t>
  </si>
  <si>
    <t>FORNECIMENTO E INSTALAÇÃO PARA ABRAÇADEIRA TIPO D    ¾, COM  BUCHA DE NYLON S6 E PARAFUSO FENDA GALV. CAB. PANELA 4,2X32MM AUTOATARRACHANTE</t>
  </si>
  <si>
    <t>ABRAÇADEIRA TIPO D    ¾</t>
  </si>
  <si>
    <t xml:space="preserve"> COM PARAFUSO</t>
  </si>
  <si>
    <t>34</t>
  </si>
  <si>
    <t>FORNECIMENTO E INSTALAÇÃO DE SUPORTE EM BARRA REDONDA GALV. ROSCADA 1/4", COM PORCA Ø1/4" , COM ARRUELA LISA P/ PORCA Ø1/4" E CHUMBADOR METÁLICO C/ PARAFUSO Ø1/4" (PARABOLT)</t>
  </si>
  <si>
    <t>VERGALHÃO  REDONDA GALV. ROSCADA 1/4"</t>
  </si>
  <si>
    <t>PORCA Ø1/4"</t>
  </si>
  <si>
    <t>ARRUELA LISA P/ PORCA Ø1/4"</t>
  </si>
  <si>
    <t>CHUMBADOR METÁLICO C/ PARAFUSO Ø1/4" (PARABOLT)</t>
  </si>
  <si>
    <t>35</t>
  </si>
  <si>
    <t>ABRAÇADEIRA  GALV. TIPO D 2 “</t>
  </si>
  <si>
    <t>36</t>
  </si>
  <si>
    <t>FORNECIMENTO E INSTALAÇÃO DE CONECTOR ALUMÍNIO PARA CONDULETE MÚLTIPLO Ø3/4"</t>
  </si>
  <si>
    <t>CONECTOR ALUMÍNIO PARA CONDULETE MÚLTIPLO Ø3/4"</t>
  </si>
  <si>
    <t>CABO FLEXÍVEL PVC 750 V, 4 CONDUTORES DE 1,5 MM2</t>
  </si>
  <si>
    <t>insumo34624</t>
  </si>
  <si>
    <r>
      <rPr>
        <sz val="8"/>
        <color rgb="FF00000A"/>
        <rFont val="Arial2"/>
        <charset val="1"/>
      </rPr>
      <t xml:space="preserve">BOMBA CENTRIFUGA MOTOR ELETRICO TRIFASICO </t>
    </r>
    <r>
      <rPr>
        <b/>
        <sz val="11"/>
        <color rgb="FF00000A"/>
        <rFont val="Arial1"/>
        <charset val="1"/>
      </rPr>
      <t>5HP</t>
    </r>
    <r>
      <rPr>
        <sz val="8"/>
        <color rgb="FF00000A"/>
        <rFont val="Arial2"/>
        <charset val="1"/>
      </rPr>
      <t>, DIAMETRO DE SUCCAO X ELEVACAO 2" X 1 1/2", DIAMETRO DO ROTOR 155 MM, HM/Q: 40 M / 20,40 M3/H A 46 M /</t>
    </r>
    <r>
      <rPr>
        <b/>
        <sz val="11"/>
        <color rgb="FF00000A"/>
        <rFont val="Arial1"/>
        <charset val="1"/>
      </rPr>
      <t xml:space="preserve"> 9,20 </t>
    </r>
    <r>
      <rPr>
        <sz val="8"/>
        <color rgb="FF00000A"/>
        <rFont val="Arial2"/>
        <charset val="1"/>
      </rPr>
      <t>M3/H.FORNECIMENTO E INSTALAÇÃO.</t>
    </r>
  </si>
  <si>
    <t>sinapi-insumo</t>
  </si>
  <si>
    <t>BOMBA CENTRIFUGA MOTOR ELETRICO TRIFASICO 5HP, DIAMETRO DE SUCCAO X
ELEVACAO 2" X 1 1/2", DIAMETRO DO ROTOR 155 MM, HM/Q: 40 M / 20,40 M3/H A 46 M / 9,20
M3/H</t>
  </si>
  <si>
    <t>BASEADA NA COMPOSIÇÃO DO SINAPI 102113</t>
  </si>
  <si>
    <t>7693</t>
  </si>
  <si>
    <t>TUBO ACO GALVANIZADO COM COSTURA, CLASSE MEDIA, DN 4", E = 4,50* MM, PESO 12,10* KG/M (NBR 5580)-</t>
  </si>
  <si>
    <t>PAINEL REPETIDOR DE INCÊNDIO.FORNECIMENTO E INSTALAÇÃO.</t>
  </si>
  <si>
    <t>cotação</t>
  </si>
  <si>
    <t>PAINEL REPETIDOR DE INCÊNDIO.</t>
  </si>
  <si>
    <t>CHAVE DE FLUXO DE 4''.</t>
  </si>
  <si>
    <t>3148 FITA VEDA ROSCA EM ROLOS DE 18 MM X 50 M (L X C)</t>
  </si>
  <si>
    <t>88248 AUXILIAR DE ENCANADOR OU BOMBEIRO HIDRÁULICO COM ENCARGOS COMPLEMENTARES</t>
  </si>
  <si>
    <t>REGISTRO GAVETA DE 4”.</t>
  </si>
  <si>
    <t>FORNECIMENTO E INSTALAÇÃO REGISTRO GAVETA DE 3”</t>
  </si>
  <si>
    <t xml:space="preserve"> REGISTRO GAVETA  DE 3”</t>
  </si>
  <si>
    <t>9891</t>
  </si>
  <si>
    <t>UNIÃO DE 4”, COM ROSCA BSP, COM ASSENTO PLANO – GALVANIZADO</t>
  </si>
  <si>
    <t>7307 FUNDO ANTICORROSIVO PARA METAIS FERROSOS (ZARCAO)</t>
  </si>
  <si>
    <t>45</t>
  </si>
  <si>
    <t>CURVA 90° FERRO GALVANIZADO D=4 ".FORNECIMENTO E INSTALAÇÃO</t>
  </si>
  <si>
    <t>INSUM1793</t>
  </si>
  <si>
    <t>CURVA 90° FERRO GALVANIZADO D=4 "</t>
  </si>
  <si>
    <t>INSUM1792</t>
  </si>
  <si>
    <t>47</t>
  </si>
  <si>
    <t>CURVA 90° FERRO GALVANIZADO D=21/2 ".FORNECIMNTO E INSTALAÇÃO</t>
  </si>
  <si>
    <t>CURVA 90° FERRO GALVANIZADO D=21/2 "</t>
  </si>
  <si>
    <t>048</t>
  </si>
  <si>
    <t>VÁLVULA DE GOVERNO E ALARME 3"</t>
  </si>
  <si>
    <t>50</t>
  </si>
  <si>
    <t xml:space="preserve"> ELETRODUTO DE AÇO GALV. LEVE Ø 2" C/ 3,0M</t>
  </si>
  <si>
    <t>051</t>
  </si>
  <si>
    <t>ABRACADEIRA EM ACO PARA AMARRACAO DE ELETRODUTOS, TIPO D, COM 2" .FORNECIMENTO E INSTALAÇÃO</t>
  </si>
  <si>
    <t>ABRACADEIRA EM ACO PARA AMARRACAO DE ELETRODUTOS, TIPO D, COM 2" E CUNHA DE UN 4,71
FIXACAO</t>
  </si>
  <si>
    <t>LUVA DE REDUÇÃO, EM FERRO GALVANIZADO,3" X 2",</t>
  </si>
  <si>
    <t>37557</t>
  </si>
  <si>
    <t>PLACA DE SINALIZACAO DE SEGURANCA CONTRA INCENDIO, FOTOLUMINESCENTE, QUADRADA, *14 X 14* CM, EM PVC *2* MM ANTI-CHAMAS (SIMBOLOS, CORES E PICTOGRAMAS CONFORME NBR 13434)</t>
  </si>
  <si>
    <t>54</t>
  </si>
  <si>
    <t>99802</t>
  </si>
  <si>
    <t xml:space="preserve">LIMPEZA DE PISO CERÂMICO OU PORCELANATO COM VASSOURA A SECO. AF_04/2019 </t>
  </si>
  <si>
    <t xml:space="preserve"> LIMPEZA DE PISO CERÂMICO OU PORCELANATO COM PANO ÚMIDO. AF_04/2019 </t>
  </si>
  <si>
    <t>99806</t>
  </si>
  <si>
    <t xml:space="preserve">LIMPEZA DE REVESTIMENTO CERÂMICO EM PAREDE COM PANO ÚMIDO AF_04/2019 </t>
  </si>
  <si>
    <t xml:space="preserve">BASEADA NA COMPOSIÇÃO DO SINAPI </t>
  </si>
  <si>
    <t>MxMES</t>
  </si>
  <si>
    <t xml:space="preserve">MONTAGEM E DESMONTAGEM DE ANDAIME TUBULAR TIPO TORRE (EXCLUSIVE ANDAIME </t>
  </si>
  <si>
    <t>56</t>
  </si>
  <si>
    <t>CONECTORES PARA CABO DE ATERRAMENTO</t>
  </si>
  <si>
    <t>57</t>
  </si>
  <si>
    <t>CAIXA DE INSPECAO PARA ATERRAMENTO E PARA RAIOS, EM POLIPROPILENO, DIAMETRO = UN 37,91
300 MM X ALTURA = 400 MM</t>
  </si>
  <si>
    <t>58</t>
  </si>
  <si>
    <t>TERMINAIS AÉREOS COMO CAPTORES.</t>
  </si>
  <si>
    <t>VALOR DA HORA</t>
  </si>
  <si>
    <t>DIFERENÇA DA HORA</t>
  </si>
  <si>
    <t>COMPOISÇÃO MAÕ DE OBRA COM ADICIONAL NOTURNO E HORA EXTRA DE FINAL DE SEMANA</t>
  </si>
  <si>
    <t>HORA NORMALCONFORME CODIGO SINAPI</t>
  </si>
  <si>
    <t>ADICIONAL NOTURNO COM 20% SOBRE A HORA NORMAL</t>
  </si>
  <si>
    <t>HORA EXTRA 50% SOBRE A HORA NORMAL</t>
  </si>
  <si>
    <t>HORA EXTRA 100%SOBRE A HORA NORMAL</t>
  </si>
  <si>
    <t>HORA COM 20% ADICIONAL NOTURNO</t>
  </si>
  <si>
    <t>HORA EXTRA 50%</t>
  </si>
  <si>
    <t>HORA EXTRA 100%</t>
  </si>
  <si>
    <t>ENCARREGADO GERAL COM ENCARGOS COMPLEMENTARES</t>
  </si>
  <si>
    <t>TECNICO DE SEGURANÇA</t>
  </si>
  <si>
    <t xml:space="preserve">OBRA </t>
  </si>
  <si>
    <t xml:space="preserve">LOCAL </t>
  </si>
  <si>
    <t xml:space="preserve">COMPOSIÇÃO DO BDI </t>
  </si>
  <si>
    <t>DISCRIMINAÇÃO</t>
  </si>
  <si>
    <t xml:space="preserve">PERCENTUAL </t>
  </si>
  <si>
    <t xml:space="preserve">PERCENTUAL AJUSTADO </t>
  </si>
  <si>
    <t>AC</t>
  </si>
  <si>
    <t>Taxa de rateio da administração central</t>
  </si>
  <si>
    <t>S</t>
  </si>
  <si>
    <t>Taxa representativa de Seguros</t>
  </si>
  <si>
    <t>R</t>
  </si>
  <si>
    <t>Riscos e Imprevistos</t>
  </si>
  <si>
    <t>G</t>
  </si>
  <si>
    <t>Garantias exigidas em Edital</t>
  </si>
  <si>
    <t>DF</t>
  </si>
  <si>
    <t>Taxa representativa das Despesas Financeiras</t>
  </si>
  <si>
    <t>Remuneração bruta do Construtor (Lucro)</t>
  </si>
  <si>
    <t>I</t>
  </si>
  <si>
    <t>Impostos (taxa representativa dos tributos incidentes sobre o preço de venda)</t>
  </si>
  <si>
    <t>Contribuição Previdenciária sobre a Receita Bruta</t>
  </si>
  <si>
    <t>TOTAL DO BDI</t>
  </si>
  <si>
    <t>Os custos acima são cumulativos, e consideram a fórmula abaixo:</t>
  </si>
  <si>
    <t>O valor total do BDI pode ser ajustado alterando-se somente os itens da coluna %</t>
  </si>
  <si>
    <t>BDI = { [ ( 1 + ( AC + S + R +G ) ) * ( 1 + DF ) * ( 1 + L ) ) / ( 1 – I ) ] - 1 } * 100</t>
  </si>
  <si>
    <t>AV. ALFREDO LISBOA, 1152 -RECIFE ANTIGO-RECIFE/PE</t>
  </si>
  <si>
    <t>CRONOGRAMA FÍSICO - FINANCEIRO</t>
  </si>
  <si>
    <t>TÉRREO</t>
  </si>
  <si>
    <t>1º andar</t>
  </si>
  <si>
    <t xml:space="preserve"> 2º andar</t>
  </si>
  <si>
    <t>3º andar</t>
  </si>
  <si>
    <t xml:space="preserve"> 4º andar</t>
  </si>
  <si>
    <t>5º andar</t>
  </si>
  <si>
    <t>6º andar e 7º andar</t>
  </si>
  <si>
    <t>VALOR TOTAL</t>
  </si>
  <si>
    <t>%</t>
  </si>
  <si>
    <t>60 dias</t>
  </si>
  <si>
    <t>120 dias</t>
  </si>
  <si>
    <t>180 dias</t>
  </si>
  <si>
    <t>240 dias</t>
  </si>
  <si>
    <t>300 dias</t>
  </si>
  <si>
    <t>360 dias</t>
  </si>
  <si>
    <t>420 dias</t>
  </si>
  <si>
    <t>SERVIÇOS DA CONTRATADA</t>
  </si>
  <si>
    <t>TOTAL ACUMULADO</t>
  </si>
  <si>
    <t>PAVIMENTO</t>
  </si>
  <si>
    <t xml:space="preserve">60 dias </t>
  </si>
  <si>
    <t>5 DIAS</t>
  </si>
  <si>
    <t>50 DIAS</t>
  </si>
  <si>
    <t>DESOCUPAÇÃO DO PAVIMENTO</t>
  </si>
  <si>
    <t>OCUPAÇÃO  DO PAVIMENTO</t>
  </si>
  <si>
    <t>A</t>
  </si>
  <si>
    <t>ABRIGO PARA HIDRANTE, 75X45X17CM, COM REGISTRO GLOBO ANGULAR 45 GRAUS 2 1/2", ADAPTADOR STORZ 2 1/2",2UNID MANGUEIRA DE INCÊNDIO 15M 2 1/2" E ESGUICHO EM LATÃO 2 1/2" - FORNECIMENTO E INSTALAÇÃO. AF_10/2020</t>
  </si>
  <si>
    <r>
      <t>CABO DE INSTRUMENTAÇÃO PARA O SISTEMA DE DETECÇÃO</t>
    </r>
    <r>
      <rPr>
        <b/>
        <sz val="8"/>
        <color rgb="FF00000A"/>
        <rFont val="Arial2"/>
      </rPr>
      <t xml:space="preserve"> 3 X 2,5MM2</t>
    </r>
  </si>
  <si>
    <r>
      <t xml:space="preserve">FORNECIMENTO DE </t>
    </r>
    <r>
      <rPr>
        <sz val="8"/>
        <color rgb="FF0000FF"/>
        <rFont val="Arial1"/>
        <charset val="1"/>
      </rPr>
      <t>PLACA DE FORR</t>
    </r>
    <r>
      <rPr>
        <sz val="8"/>
        <color rgb="FF000000"/>
        <rFont val="Arial1"/>
        <charset val="1"/>
      </rPr>
      <t xml:space="preserve">O EM FIBRA MINERAL MODULO 1250x625 mm, ESPESSURA 15mm, COEFICIENTE DE </t>
    </r>
    <r>
      <rPr>
        <b/>
        <sz val="8"/>
        <color rgb="FF000000"/>
        <rFont val="Arial1"/>
        <charset val="1"/>
      </rPr>
      <t>ABSORÇÃO 0,6</t>
    </r>
    <r>
      <rPr>
        <sz val="8"/>
        <color rgb="FF000000"/>
        <rFont val="Arial1"/>
        <charset val="1"/>
      </rPr>
      <t xml:space="preserve"> OU SUPERIOR, CLASSE A, BORDA RETANGULAR, FABRICAÇÃO AMF MODELO THERMATEX STAR OU SIMILAR TÉCNICO.</t>
    </r>
  </si>
  <si>
    <r>
      <t>CABO FLEXÍVEL PVC 750 V,</t>
    </r>
    <r>
      <rPr>
        <b/>
        <sz val="8"/>
        <color rgb="FF00000A"/>
        <rFont val="Arial2"/>
      </rPr>
      <t xml:space="preserve"> 2 CONDUTORES DE 1,5 MM2</t>
    </r>
  </si>
  <si>
    <t>B</t>
  </si>
  <si>
    <r>
      <t xml:space="preserve">EXTINTOR DE INCÊNDIO PORTÁTIL COM CARGA DE </t>
    </r>
    <r>
      <rPr>
        <b/>
        <sz val="8"/>
        <color rgb="FF00000A"/>
        <rFont val="Arial1"/>
        <charset val="1"/>
      </rPr>
      <t>CO2 DE 6 KG,</t>
    </r>
    <r>
      <rPr>
        <sz val="8"/>
        <color rgb="FF00000A"/>
        <rFont val="Arial1"/>
        <charset val="1"/>
      </rPr>
      <t xml:space="preserve"> CLASSE BC - FORNECIMENTO E INSTALAÇÃO. AF_10/2020_P</t>
    </r>
  </si>
  <si>
    <r>
      <t xml:space="preserve">RETIRADA DO FORRO DE FIBRA MINERAL, MODULOS 1250X625, </t>
    </r>
    <r>
      <rPr>
        <b/>
        <sz val="8"/>
        <color rgb="FF000000"/>
        <rFont val="Arial"/>
        <family val="2"/>
      </rPr>
      <t>COM REAPROVEITAMENTO</t>
    </r>
    <r>
      <rPr>
        <sz val="8"/>
        <color rgb="FF000000"/>
        <rFont val="Arial"/>
        <family val="2"/>
        <charset val="1"/>
      </rPr>
      <t>.</t>
    </r>
  </si>
  <si>
    <t>ABRAÇADEIRA TIPO-D P/ ELETRODUTO Ø3/4"</t>
  </si>
  <si>
    <r>
      <t xml:space="preserve">FORNECIMENTO INSTALAÇÃO DE </t>
    </r>
    <r>
      <rPr>
        <b/>
        <sz val="8"/>
        <color rgb="FF000000"/>
        <rFont val="Arial"/>
        <family val="2"/>
        <charset val="1"/>
      </rPr>
      <t>FORRO</t>
    </r>
    <r>
      <rPr>
        <sz val="8"/>
        <color rgb="FF000000"/>
        <rFont val="Arial"/>
        <family val="2"/>
        <charset val="1"/>
      </rPr>
      <t xml:space="preserve"> EM  GESSO COMUM</t>
    </r>
  </si>
  <si>
    <r>
      <t>EXTINTOR DE INCÊNDIO PORTÁTIL COM CARGA DE</t>
    </r>
    <r>
      <rPr>
        <b/>
        <sz val="8"/>
        <color rgb="FF00000A"/>
        <rFont val="Arial1"/>
        <charset val="1"/>
      </rPr>
      <t xml:space="preserve"> PQS DE 8 KG,</t>
    </r>
    <r>
      <rPr>
        <sz val="8"/>
        <color rgb="FF00000A"/>
        <rFont val="Arial1"/>
        <charset val="1"/>
      </rPr>
      <t xml:space="preserve"> CLASSE BC - FORNECIMENTO E INSTALAÇÃO. AF_10/2020_P</t>
    </r>
  </si>
  <si>
    <r>
      <t xml:space="preserve">FORNECIMENTO E INSTALAÇÃO DE </t>
    </r>
    <r>
      <rPr>
        <sz val="8"/>
        <color rgb="FF3333FF"/>
        <rFont val="Arial"/>
        <family val="2"/>
      </rPr>
      <t>FORRO EM FIBRA</t>
    </r>
    <r>
      <rPr>
        <sz val="8"/>
        <color rgb="FF000000"/>
        <rFont val="Arial"/>
        <family val="2"/>
        <charset val="1"/>
      </rPr>
      <t xml:space="preserve"> MINERAL MODULO 1250x625 mm, ESPESSURA 15mm, COEFICIENTE DE ABSORÇÃO 0,6 OU SUPERIOR, CLASSE A, BORDA RETANGULAR, SUSTENTADO COM PERFIL CLICADO E CANTONEIRA, FABRICAÇÃO AMF MODELO THERMATEX STAR OU SIMILAR TÉCNICO, INCLUSIVE FIXAÇÃO PARA LUM</t>
    </r>
  </si>
  <si>
    <r>
      <t xml:space="preserve">APLICAÇÃO E LIXAMENTO DE MASSA LÁTEX EM </t>
    </r>
    <r>
      <rPr>
        <b/>
        <sz val="8"/>
        <color rgb="FF000000"/>
        <rFont val="Arial"/>
        <family val="2"/>
        <charset val="1"/>
      </rPr>
      <t>TETO</t>
    </r>
    <r>
      <rPr>
        <sz val="8"/>
        <color rgb="FF000000"/>
        <rFont val="Arial"/>
        <family val="2"/>
        <charset val="1"/>
      </rPr>
      <t>, UMA DEMÃO. AF_06/2014</t>
    </r>
  </si>
  <si>
    <r>
      <t>APLICAÇÃO MANUAL DE PINTURA COM TINTA LÁTEX PVA EM</t>
    </r>
    <r>
      <rPr>
        <b/>
        <sz val="8"/>
        <color rgb="FF000000"/>
        <rFont val="Arial"/>
        <family val="2"/>
        <charset val="1"/>
      </rPr>
      <t xml:space="preserve"> TETO</t>
    </r>
    <r>
      <rPr>
        <sz val="8"/>
        <color rgb="FF000000"/>
        <rFont val="Arial"/>
        <family val="2"/>
        <charset val="1"/>
      </rPr>
      <t>, DUAS DEMÃOS. AF 06/2014</t>
    </r>
  </si>
  <si>
    <r>
      <t>GESSEIRO COM ENCARGOS COMPLEMENTARES</t>
    </r>
    <r>
      <rPr>
        <b/>
        <sz val="8"/>
        <color rgb="FFC00000"/>
        <rFont val="Arial"/>
        <family val="2"/>
      </rPr>
      <t>-DIFERENÇA DE HORA EXTRA 100%</t>
    </r>
  </si>
  <si>
    <r>
      <t xml:space="preserve">REGISTRO GLOBO ANGULAR 45° ENGATE RÁPIDO D= </t>
    </r>
    <r>
      <rPr>
        <b/>
        <sz val="8"/>
        <color rgb="FF00000A"/>
        <rFont val="Arial1"/>
        <charset val="1"/>
      </rPr>
      <t xml:space="preserve">2 1/2" </t>
    </r>
    <r>
      <rPr>
        <sz val="8"/>
        <color rgb="FF00000A"/>
        <rFont val="Arial2"/>
        <charset val="1"/>
      </rPr>
      <t>PARA HIDRANTE (INCÊNDIO).FORNECIMENTO E INSTALAÇÃO</t>
    </r>
  </si>
  <si>
    <t>C</t>
  </si>
  <si>
    <r>
      <t xml:space="preserve">BOMBA CENTRIFUGA MOTOR ELETRICO TRIFASICO </t>
    </r>
    <r>
      <rPr>
        <b/>
        <sz val="8"/>
        <rFont val="Arial1"/>
        <charset val="1"/>
      </rPr>
      <t>5HP</t>
    </r>
    <r>
      <rPr>
        <sz val="8"/>
        <rFont val="Arial2"/>
        <charset val="1"/>
      </rPr>
      <t>, DIAMETRO DE SUCCAO X ELEVACAO 2" X 1 1/2", DIAMETRO DO ROTOR 155 MM, HM/Q: 40 M / 20,40 M3/H A 46 M /</t>
    </r>
    <r>
      <rPr>
        <b/>
        <sz val="8"/>
        <rFont val="Arial1"/>
        <charset val="1"/>
      </rPr>
      <t xml:space="preserve"> 9,20 </t>
    </r>
    <r>
      <rPr>
        <sz val="8"/>
        <rFont val="Arial2"/>
        <charset val="1"/>
      </rPr>
      <t>M3/H.FORNECIMENTO E INSTALAÇÃO.</t>
    </r>
  </si>
  <si>
    <t>LUMINÁRIA DE EMERGÊNCIA, DE TETO, COM POTÊNCIA DE 2W LED, AUTONOMIA DE 2H, LIGADA NO SISTEMA CENTRALIZADO</t>
  </si>
  <si>
    <t>RASGO DE CALÇADAS</t>
  </si>
  <si>
    <t>SUPORTE DE PISO</t>
  </si>
  <si>
    <t>11196/ORSE</t>
  </si>
  <si>
    <r>
      <t xml:space="preserve">REGISTRO GAVETA D= </t>
    </r>
    <r>
      <rPr>
        <b/>
        <sz val="8"/>
        <color rgb="FF00000A"/>
        <rFont val="Arial1"/>
        <charset val="1"/>
      </rPr>
      <t>2"</t>
    </r>
    <r>
      <rPr>
        <sz val="8"/>
        <color rgb="FF00000A"/>
        <rFont val="Arial2"/>
        <charset val="1"/>
      </rPr>
      <t>.FORNECIMENTO E INSTALAÇÃO</t>
    </r>
  </si>
  <si>
    <r>
      <t>ELETRICISTA COM ENCARGOS COMPLEMENTARES-</t>
    </r>
    <r>
      <rPr>
        <b/>
        <sz val="8"/>
        <color rgb="FF00B0F0"/>
        <rFont val="Arial"/>
        <family val="2"/>
      </rPr>
      <t>DIFERENÇA DE ADICIONAL NOTURNO</t>
    </r>
  </si>
  <si>
    <r>
      <t>GESSEIRO COM ENCARGOS COMPLEMENTARES-</t>
    </r>
    <r>
      <rPr>
        <b/>
        <sz val="8"/>
        <color rgb="FF00B0F0"/>
        <rFont val="Arial"/>
        <family val="2"/>
      </rPr>
      <t>DIFERENÇA DE ADICIONAL NOTURNO</t>
    </r>
  </si>
  <si>
    <r>
      <t>REMOÇÃO DE LUMINÁRIAS,</t>
    </r>
    <r>
      <rPr>
        <b/>
        <sz val="8"/>
        <color rgb="FF000000"/>
        <rFont val="Arial"/>
        <family val="2"/>
      </rPr>
      <t xml:space="preserve"> COM REAPROVEITAMENTO.</t>
    </r>
  </si>
  <si>
    <t>RECOMPOSIÇÃO DE CALÇADAS EM GRANILITE</t>
  </si>
  <si>
    <t>PLACA DE IDENTIFICAÇÃO PARA EXTINTOR</t>
  </si>
  <si>
    <r>
      <t>ELETRICISTA COM ENCARGOS COMPLEMENTARES-</t>
    </r>
    <r>
      <rPr>
        <b/>
        <sz val="8"/>
        <color rgb="FFFFC000"/>
        <rFont val="Arial"/>
        <family val="2"/>
      </rPr>
      <t>DIFERENÇA DE HORA EXTRA 50%</t>
    </r>
  </si>
  <si>
    <r>
      <t>GESSEIRO COM ENCARGOS COMPLEMENTARES-</t>
    </r>
    <r>
      <rPr>
        <b/>
        <sz val="8"/>
        <color rgb="FFFFC000"/>
        <rFont val="Arial"/>
        <family val="2"/>
      </rPr>
      <t>DIFERENÇA DE HORA EXTRA 50%</t>
    </r>
  </si>
  <si>
    <t>CONECTOR ALUMÍNIO PARA CONDULETE MÚLTIPLO Ø1/4"</t>
  </si>
  <si>
    <r>
      <t xml:space="preserve">APLICAÇÃO DE FUNDO SELADOR LÁTEX PVA EM </t>
    </r>
    <r>
      <rPr>
        <b/>
        <sz val="8"/>
        <color rgb="FF000000"/>
        <rFont val="Arial"/>
        <family val="2"/>
        <charset val="1"/>
      </rPr>
      <t>TETO</t>
    </r>
    <r>
      <rPr>
        <sz val="8"/>
        <color rgb="FF000000"/>
        <rFont val="Arial"/>
        <family val="2"/>
        <charset val="1"/>
      </rPr>
      <t>, UMA DEMÃO. AF_06/2014</t>
    </r>
  </si>
  <si>
    <r>
      <t xml:space="preserve">ALÇAPÃO PARA FORRO DE GESSO TAMANHO </t>
    </r>
    <r>
      <rPr>
        <b/>
        <sz val="8"/>
        <color rgb="FF3333FF"/>
        <rFont val="Arial"/>
        <family val="2"/>
      </rPr>
      <t xml:space="preserve">60X60 </t>
    </r>
    <r>
      <rPr>
        <sz val="8"/>
        <color rgb="FF000000"/>
        <rFont val="Arial"/>
        <family val="2"/>
        <charset val="1"/>
      </rPr>
      <t>CM COM ACABAMENTO EM PERFIL DE ALUMINIO</t>
    </r>
  </si>
  <si>
    <t>CURVA 90 GRAUS, CURTA, GALV. LEVE  DE 3/4”, PARA ELETRODUTO</t>
  </si>
  <si>
    <t>RECOMPOSIÇÃO DE CALÇADAS EM CIMENTADO</t>
  </si>
  <si>
    <t>MANOMETRO</t>
  </si>
  <si>
    <t>LUMINÁRIA DE EMERGÊNCIA, DE PAREDE, COM POTÊNCIA DE 2W LED, AUTONOMIA DE 2H, LIGADA NO SISTEMA CENTRALIZADO</t>
  </si>
  <si>
    <t>PARAFUSO FENDA GALV. CAB. PANELA 4,2X32MM AUTOATARRACHANTE</t>
  </si>
  <si>
    <t xml:space="preserve"> EDIFICIO  SEDE DA RECEITA FEDERAL DO BRASIL-4ª RF- SERVIÇOS DE  SEGURANÇA CONTRA INCÊNDIO  DO TERREO AO 6º ANDAR 
</t>
  </si>
  <si>
    <t>CNPJ:00394460/0083-98</t>
  </si>
  <si>
    <t>Prazo de entrega:</t>
  </si>
  <si>
    <t>Iluminação</t>
  </si>
  <si>
    <t>mediana/média</t>
  </si>
  <si>
    <t>emporiodaluz-3334-8428/99819-8908</t>
  </si>
  <si>
    <t>studiolamp</t>
  </si>
  <si>
    <t>daluz-81-3465-9433</t>
  </si>
  <si>
    <t>illuminare-81-3318-2994/99510-6762</t>
  </si>
  <si>
    <t>nara@emporiodaluz.com.br</t>
  </si>
  <si>
    <t>vendas@studiolamp.com.br</t>
  </si>
  <si>
    <t>illuminarepe@gmail.com</t>
  </si>
  <si>
    <t>PREÇO UNITÁRIO</t>
  </si>
  <si>
    <t>PREÇO TOTAL</t>
  </si>
  <si>
    <t>LUMINÁRIA DE EMBUTIR P/ 02 (duas) LÂMPADAS FLUORESCENTE TUBOLED -MODELO  T8 / 18W / 120 cm  CORPO EM CHAPA DE AÇO GALVANIZADO C/ PINTURA ELETROSTÁTICA EM PÓ DE POLIESTE EPÓXI;REFLETOR FACETADO EM ALUMINIO ANODIZADO DE ALTA PUR</t>
  </si>
  <si>
    <t xml:space="preserve"> LÂMPADAS TUBOLED T8 DE 18W/120CM /220V,TEMPERATURA  6500K, ( as lampadas serão fornecidas pelo contrante)</t>
  </si>
  <si>
    <t>Entulho</t>
  </si>
  <si>
    <t>Conlurb</t>
  </si>
  <si>
    <t>DISK COLETA</t>
  </si>
  <si>
    <t>ELUS ENGª</t>
  </si>
  <si>
    <t>GLOBAL</t>
  </si>
  <si>
    <t>CERTIFICAÇÃO</t>
  </si>
  <si>
    <t>EMPRESA-01</t>
  </si>
  <si>
    <t>EMPRESA-02</t>
  </si>
  <si>
    <t>EMPRESA-03</t>
  </si>
  <si>
    <t>EMPRESA-04</t>
  </si>
  <si>
    <t>Forro</t>
  </si>
  <si>
    <t>PERFIL</t>
  </si>
  <si>
    <t>SOFIX</t>
  </si>
  <si>
    <t>ABA</t>
  </si>
  <si>
    <t>PLACFORMA</t>
  </si>
  <si>
    <t>DIVIPLUS</t>
  </si>
  <si>
    <t xml:space="preserve">YNOVE </t>
  </si>
  <si>
    <t>DPF</t>
  </si>
  <si>
    <t>orcamentoplacforma@gmail.com</t>
  </si>
  <si>
    <r>
      <rPr>
        <b/>
        <sz val="8"/>
        <color rgb="FF000000"/>
        <rFont val="Arial"/>
        <family val="2"/>
      </rPr>
      <t>FORNECIMENTO DE</t>
    </r>
    <r>
      <rPr>
        <sz val="8"/>
        <color rgb="FF000000"/>
        <rFont val="Arial"/>
        <family val="2"/>
      </rPr>
      <t xml:space="preserve"> </t>
    </r>
    <r>
      <rPr>
        <sz val="8"/>
        <color rgb="FF0000FF"/>
        <rFont val="Arial"/>
        <family val="2"/>
      </rPr>
      <t>PLACA DE FORR</t>
    </r>
    <r>
      <rPr>
        <sz val="8"/>
        <color rgb="FF000000"/>
        <rFont val="Arial"/>
        <family val="2"/>
      </rPr>
      <t>O EM FIBRA MINERAL MODULO 1250x625 mm, ESPESSURA</t>
    </r>
    <r>
      <rPr>
        <b/>
        <sz val="8"/>
        <color rgb="FF000000"/>
        <rFont val="Arial"/>
        <family val="2"/>
      </rPr>
      <t xml:space="preserve"> 15mm</t>
    </r>
    <r>
      <rPr>
        <sz val="8"/>
        <color rgb="FF000000"/>
        <rFont val="Arial"/>
        <family val="2"/>
      </rPr>
      <t>, COEFICIENTE DE ABSORÇÃO 0,6 OU SUPERIOR, CLASSE A, BORDA RETANGULAR,  FABRICAÇÃO AMF MODELO THERMATEX STAR OU SIMILAR TÉCNICO.</t>
    </r>
  </si>
  <si>
    <r>
      <rPr>
        <b/>
        <sz val="8"/>
        <color rgb="FF000000"/>
        <rFont val="Arial"/>
        <family val="2"/>
      </rPr>
      <t xml:space="preserve">FORNECIMENTO E INSTALAÇÃO DE </t>
    </r>
    <r>
      <rPr>
        <sz val="8"/>
        <color rgb="FF3333FF"/>
        <rFont val="Arial"/>
        <family val="2"/>
      </rPr>
      <t>FORRO EM FIBRA</t>
    </r>
    <r>
      <rPr>
        <sz val="8"/>
        <color rgb="FF000000"/>
        <rFont val="Arial"/>
        <family val="2"/>
      </rPr>
      <t xml:space="preserve"> MINERAL MODULO 1250x625 mm, ESPESSURA 15mm, COEFICIENTE DE ABSORÇÃO 0,6 OU SUPERIOR, CLASSE A, BORDA RETANGULAR, SUSTENTADO COM PERFIL CLICADO E CANTONEIRA, FABRICAÇÃO AMF MODELO THERMATEX STAR OU SIMILAR TÉCNICO, INCLUSIVE FIXAÇÃO PARA LUM</t>
    </r>
  </si>
  <si>
    <t>não apresentou proposta</t>
  </si>
  <si>
    <t>EMPRESA-05</t>
  </si>
  <si>
    <t>EMPRESA-06</t>
  </si>
  <si>
    <t>EMPRESA-07</t>
  </si>
  <si>
    <t>EMPRESA-08</t>
  </si>
  <si>
    <t>EMPRESA-09</t>
  </si>
  <si>
    <t>Incêndio</t>
  </si>
  <si>
    <t>extincendio@extncendio.com</t>
  </si>
  <si>
    <t>BRASERV- comercial@equiprevpe.com.br</t>
  </si>
  <si>
    <t>extintoresmv@gmail.com</t>
  </si>
  <si>
    <t>prefogo@yahoo.com.br</t>
  </si>
  <si>
    <t>VALMETAL-rogerio@valmetal-ne.com.br</t>
  </si>
  <si>
    <t>ALPHA PREV-contato@alphaprev.com</t>
  </si>
  <si>
    <t>INCOMTUBO-barbar@incomtubo.com.br</t>
  </si>
  <si>
    <t>CONEXFER-nfe@conexfer.com.br</t>
  </si>
  <si>
    <t>ANDESUS SISTEMA CONTRA INCENDIO-comercial@andesusecia.com.br&gt;</t>
  </si>
  <si>
    <t xml:space="preserve"> lunaextintores993@gmail.com</t>
  </si>
  <si>
    <t xml:space="preserve"> arecifeextintores@gmail.com</t>
  </si>
  <si>
    <t xml:space="preserve"> stopfire@gmail.com</t>
  </si>
  <si>
    <t xml:space="preserve"> jwextintores@gmail.com</t>
  </si>
  <si>
    <t>ORÇ Nº16263e16418</t>
  </si>
  <si>
    <t>8131/2022</t>
  </si>
  <si>
    <t>ORÇ Nº000871</t>
  </si>
  <si>
    <t>ORÇ. N</t>
  </si>
  <si>
    <t>EMPRESA NÃO APRESENTOU  COTAÇÃO</t>
  </si>
  <si>
    <t>1.4</t>
  </si>
  <si>
    <t>1.5</t>
  </si>
  <si>
    <t>1.6</t>
  </si>
  <si>
    <t>1.7</t>
  </si>
  <si>
    <t>1.8</t>
  </si>
  <si>
    <t>1.9</t>
  </si>
  <si>
    <t>PORTA CORTA FOGO, 0,90 X 2,10, DE ABRIR, EM CHAPA DE AÇO GALVANIZADO Nº24, BATENTE EM CHAPA Nº18, CLASSE 90, ISOLANTE EM MANTA CERÂMICA INCOMBUSTÍVEL E=5CM, DOBRADIÇAS TIPO HELICOIDAL EM AÇO 1010/1020, E FECHADURA REVERSÍVEL SEM CHAVE</t>
  </si>
  <si>
    <t>1.10</t>
  </si>
  <si>
    <t>SUPORTE PISO PARA EXTINTOR</t>
  </si>
  <si>
    <t>1.11</t>
  </si>
  <si>
    <t>1.12</t>
  </si>
  <si>
    <t>unid.</t>
  </si>
  <si>
    <t>1.13</t>
  </si>
  <si>
    <t>1.14</t>
  </si>
  <si>
    <t>REGISTRO GAVETA DE 4”</t>
  </si>
  <si>
    <t>1.15</t>
  </si>
  <si>
    <t>REGISTRO GAVETA DE 3”</t>
  </si>
  <si>
    <t>1.16</t>
  </si>
  <si>
    <t>xx</t>
  </si>
  <si>
    <t>xxxx</t>
  </si>
  <si>
    <t>xxxxxx</t>
  </si>
  <si>
    <t>P.E.5DIAS</t>
  </si>
  <si>
    <t>P.E:10DIAS</t>
  </si>
  <si>
    <t>07892-ORSE</t>
  </si>
  <si>
    <t>ENVIADOS</t>
  </si>
  <si>
    <t>RECEBIDO</t>
  </si>
  <si>
    <t>NEGATIVA</t>
  </si>
  <si>
    <t>FALTAM</t>
  </si>
  <si>
    <t>ILUMINAÇAO</t>
  </si>
  <si>
    <t>ENTULHO</t>
  </si>
  <si>
    <t>FORRO</t>
  </si>
  <si>
    <t>INCENDIO</t>
  </si>
  <si>
    <t>EDIFICIO SEDE DA RECEITA FEDERAL DO BRASIL-4ª RF- SERVIÇOS DE SEGURANÇA CONTRA INCÊNDIO DO TERREO AO 6º ANDAR</t>
  </si>
  <si>
    <t>EMPÓRIO DA LUZ</t>
  </si>
  <si>
    <t>STUDIOLAMP</t>
  </si>
  <si>
    <t>ILLUMINARE</t>
  </si>
  <si>
    <t>RELUZ</t>
  </si>
  <si>
    <t>3334-8428 / 99819-8908 nara@emporiodaluz.com.br</t>
  </si>
  <si>
    <t>(81) 3318-2994</t>
  </si>
  <si>
    <t>(81) 3224-2883 claudiopaulinodias@gmail.com</t>
  </si>
  <si>
    <t>QUANT. ITEM</t>
  </si>
  <si>
    <t>PREÇO MÉDIO UNITÁRIO</t>
  </si>
  <si>
    <t xml:space="preserve">PREÇO </t>
  </si>
  <si>
    <t>PREÇO</t>
  </si>
  <si>
    <t>PREÇO UNITARIO</t>
  </si>
  <si>
    <t>PERFIL DE EMBUTIR NO FRAME, BRANCO</t>
  </si>
  <si>
    <t>SIS METRO NO FRAME SLIM S/LED L:3CM BR</t>
  </si>
  <si>
    <t>PERFIL EMB NO FRAME BR</t>
  </si>
  <si>
    <t>PERFIL LED DE EMBUTIR NO FRAME DUPLA FITA ILUM. INDIRETA C/ ACES BRANCO 116*36MM / 2F - 40719A IP20 12V 24W/M CX30PÇS</t>
  </si>
  <si>
    <t>PERFIL DE ALUMÍNIO EMBUTIDO 1M 115X35MM 40360 CITYLA, DUPLA FITA ILUM. INDIRETA</t>
  </si>
  <si>
    <t>FITA 12V IP20 4000K (M)</t>
  </si>
  <si>
    <t>FITA ECO 10W/M 5M 12V IP20 50W 4000K</t>
  </si>
  <si>
    <t>FONTE 12V</t>
  </si>
  <si>
    <t>FONTE SLIM 60W/5A BIVOLT</t>
  </si>
  <si>
    <t>FONTE PARA PERFIL 12 5A 12V 150W</t>
  </si>
  <si>
    <t>FONTE SLIM 12V X 150W 12,5A NITROLUX</t>
  </si>
  <si>
    <t>JUNÇÃO P/PERFIL EMB NO FRAME BR</t>
  </si>
  <si>
    <t>-</t>
  </si>
  <si>
    <t>EMENDA L PARA PERFIL LED 90°</t>
  </si>
  <si>
    <t>PERFIL NANO DE SOBREPOR, BRANCO</t>
  </si>
  <si>
    <t xml:space="preserve">5,50m </t>
  </si>
  <si>
    <t>PERFIL NANO DE SOBREPOR BRANCO 2M</t>
  </si>
  <si>
    <t>PERFIL SOB 12V IP20 BR - LED 40716 (M)</t>
  </si>
  <si>
    <t>PERFIL LED DE EMBUTIR 3M RIGIDO COM ACESSÓRIOS BRANCO 13,5*13MM IP20 12V 15W/M CX 50 PCS</t>
  </si>
  <si>
    <t>PERFIL DE ALUMÍNIO EMBUTIDO 1M 14X16MM 40314 CITYLA</t>
  </si>
  <si>
    <t xml:space="preserve">5,5m </t>
  </si>
  <si>
    <t>FITA LED 10W 4000K IP20 24V 900L ROL C/5M</t>
  </si>
  <si>
    <t xml:space="preserve">1und </t>
  </si>
  <si>
    <t>FONTE SLIM 72W 3-A24V IP20</t>
  </si>
  <si>
    <t>FONTE PARA PERFIL 72W CTL</t>
  </si>
  <si>
    <t>FONTE SLIM 12V 100W 8,5A NITROLUX</t>
  </si>
  <si>
    <t>EMB MR16 REDONDO FACE PLANA BRANCO</t>
  </si>
  <si>
    <t>SPOT EMB QUAD REC BR</t>
  </si>
  <si>
    <t>SPOT MR16 EMBUTIDO RECUADO 360 QUAD BRANCO ABS C/SOQUETE GU10 SEM/LAMP 102*102MM C/ 50*150PÇS</t>
  </si>
  <si>
    <t>SPOT MR16 QUADRADO REC SE330.1032 BR SAVE E</t>
  </si>
  <si>
    <t xml:space="preserve">LP LED DIC GU10 4,8W 2700K BIV </t>
  </si>
  <si>
    <t>LAMP LED 6W 4000K (GU10)</t>
  </si>
  <si>
    <t>DICROICA MR16 4,8W 4000K</t>
  </si>
  <si>
    <t>LÂMPADA DICRÓICA LED GU10 4,8W 2700K BRIL</t>
  </si>
  <si>
    <t>EMB AR111 REDONDO RECUADO BRANCO</t>
  </si>
  <si>
    <t>SPOT AR111 QUAD REC SE-330.1064 BR SAVE</t>
  </si>
  <si>
    <t>LP. AR111 – GU10 13W 2700K 24°</t>
  </si>
  <si>
    <t>LAMP. AR111 LED 220V/12W 2700K SAVE ENE</t>
  </si>
  <si>
    <t>EMBUTIDO Q LED 17X17CM 12W 4000K 900LM</t>
  </si>
  <si>
    <t>PAINEL EMB REC 12W 4000K</t>
  </si>
  <si>
    <t>PAINEL LED BEM QUAD REC 12W 4000K SAVE E</t>
  </si>
  <si>
    <t>LUMINÁRIA DE EMERGÊNCIA 6500K 2W 30LEDS NT</t>
  </si>
  <si>
    <t>LUM. EMERGÊNCIA 30 LEDS 2W</t>
  </si>
  <si>
    <t>LUMINÁRIA DE EMERGÊNCIA 30 LEDS INTELBRÁS</t>
  </si>
  <si>
    <t>DADOS DO FORNECEDOR:</t>
  </si>
  <si>
    <t>EMPRESA:</t>
  </si>
  <si>
    <t>ENDEREÇO:</t>
  </si>
  <si>
    <t>CNPJ:</t>
  </si>
  <si>
    <t>CONTATO:</t>
  </si>
  <si>
    <t>OBSERVAÇÕES:</t>
  </si>
  <si>
    <t xml:space="preserve">Responsáveis Técnicos : Mercia Freitas </t>
  </si>
  <si>
    <t>MEMÓRIA DE CÁLCULO</t>
  </si>
  <si>
    <t>DESCRIÇÃO DO SERVIÇO</t>
  </si>
  <si>
    <t>DETALHES DOS CÁLCULOS DOS QUANTITATIVOS</t>
  </si>
  <si>
    <t>MOBILIZAÇÃO (Viagem de caminhão)</t>
  </si>
  <si>
    <t xml:space="preserve"> m³ X km </t>
  </si>
  <si>
    <t>dist.(km)</t>
  </si>
  <si>
    <t>volume(m3)</t>
  </si>
  <si>
    <t>total</t>
  </si>
  <si>
    <t>Placa da obra</t>
  </si>
  <si>
    <t xml:space="preserve"> m2</t>
  </si>
  <si>
    <t>lado</t>
  </si>
  <si>
    <t xml:space="preserve"> quant.  </t>
  </si>
  <si>
    <t>área total</t>
  </si>
  <si>
    <t>ANDAIME</t>
  </si>
  <si>
    <t>ALTURA DE 3,00m</t>
  </si>
  <si>
    <t>QUANT.   7º andar- CASA DE MAQUINA</t>
  </si>
  <si>
    <t>geração de entulho</t>
  </si>
  <si>
    <t>QTDE</t>
  </si>
  <si>
    <t>área M2</t>
  </si>
  <si>
    <t>espessura</t>
  </si>
  <si>
    <t>volume M3</t>
  </si>
  <si>
    <t>Nº CAÇAMBA 5M3</t>
  </si>
  <si>
    <t>EMPOLAMENTO</t>
  </si>
  <si>
    <t>X1,5</t>
  </si>
  <si>
    <t xml:space="preserve">Carga e descarga mecanizadas de entulho em caminhao basculante 5 m3 </t>
  </si>
  <si>
    <t xml:space="preserve"> m³ </t>
  </si>
  <si>
    <t>Transporte com caminhão basculante 5 m3 em rodovia pavimentada ( dmt até 30km)</t>
  </si>
  <si>
    <t xml:space="preserve"> m³ X KM </t>
  </si>
  <si>
    <t xml:space="preserve"> = volume x 15km x 2</t>
  </si>
  <si>
    <t xml:space="preserve">Serviços de destinação final </t>
  </si>
  <si>
    <t>T</t>
  </si>
  <si>
    <t xml:space="preserve"> volume(m³) </t>
  </si>
  <si>
    <t xml:space="preserve"> densidade (T/m3) </t>
  </si>
  <si>
    <t>(Prever  recomposição de alvenaria)</t>
  </si>
  <si>
    <t>(CONSIDERAR UMA QUANTIDADE MINIMA PARA O 1º PAVIMENTO</t>
  </si>
  <si>
    <t xml:space="preserve">FORNECIMENTO INSTALAÇÃO DE RECOMPOSIÇÃO DE  FORRO EM  GESSO COMUM </t>
  </si>
  <si>
    <t>(pto do Pe diretor duplo recompor 20m2)</t>
  </si>
  <si>
    <r>
      <t xml:space="preserve">FORNECIMENTO INSTALAÇÃO DE </t>
    </r>
    <r>
      <rPr>
        <b/>
        <sz val="8"/>
        <color rgb="FF0070C0"/>
        <rFont val="Arial"/>
        <family val="2"/>
      </rPr>
      <t>FORRO</t>
    </r>
    <r>
      <rPr>
        <sz val="8"/>
        <color rgb="FF000000"/>
        <rFont val="Arial"/>
        <family val="2"/>
        <charset val="1"/>
      </rPr>
      <t xml:space="preserve"> EM  GESSO COMUM</t>
    </r>
  </si>
  <si>
    <t xml:space="preserve">RECOMPOSIÇÃO DE PISO DE CALÇADA EM </t>
  </si>
  <si>
    <t>RECOMPOSIÇÃO DE PISO EM GRANITO BRANCO</t>
  </si>
  <si>
    <t>OBS:não foi considerado a pintura externa da fachada, esta demanda será realizada em contrataçã0 a parte.</t>
  </si>
  <si>
    <t>(prever (1,26+5,07+1,55+1,3+1,3m) aproximadamente paredes do hall= 26,2 m2)</t>
  </si>
  <si>
    <t>Pd=2,50m</t>
  </si>
  <si>
    <t>ILUMINAÃO:(*) Hall de entrada pé direito duplo: com 70 m de cabo #1,5mm2</t>
  </si>
  <si>
    <t xml:space="preserve">(**)Do 1º ao 6º andar: Adotar 30 de cabo #1,5mm para cada andar que serão usados para fazer rabichos de interligação das luminarias com pontos existes; </t>
  </si>
  <si>
    <t>FORNECIMENTO E INSTALAÇÃO:PERFIL DE EMUTIR, NO FRAME / GAP DE ILUMINAÇÃO INDIRETA, DUPLA FITA, COM ACESSÓRIOS, COR BRANCO. (8m); COM EMENDAS "L" 90° PARA PERFIL LED (4unid); CONTANDO COM FITA LED 12V, 4000K (16m) E FONTE DE ALIMENTAÇÃO TIPO SLIM, 12V, 150W, BIVOLT (1unid).</t>
  </si>
  <si>
    <t>FORNECIMENTO E INSTALAÇÃO:PERFIL NANO (BABY) DE EMBUTIR, BRANCO (5,50m); COM FITA LED DE 12V, 4000K (5,50m) E E FONTE DE ALIMENTAÇÃO TIPO SLIM, 12V, 72W, BIVOLT (1unid).</t>
  </si>
  <si>
    <t>LUVA DE REDUÇÃO, EM FERRO GALVANIZADO,3" X 2 1/2", CONEXÃO ROSQUEADA, INSTALADO EM PRUMADAS - FORNECIMENTO E INSTALAÇÃO. AF_10/2020</t>
  </si>
  <si>
    <t>BOMBA</t>
  </si>
  <si>
    <t>REGISTRO GLOBO DE 4”.FORNECIMENTO E INSTALAÇÃO.</t>
  </si>
  <si>
    <t>7.3.8</t>
  </si>
  <si>
    <t>FORNECIMENTO E INSTALAÇÃO REGISTRO GLOBO DE 3”</t>
  </si>
  <si>
    <t>7.3.9</t>
  </si>
  <si>
    <t>7.3.10</t>
  </si>
  <si>
    <t>7.3.11</t>
  </si>
  <si>
    <t>7.3.12</t>
  </si>
  <si>
    <t>7.3.13</t>
  </si>
  <si>
    <t>7.3.14</t>
  </si>
  <si>
    <t>7.3.15</t>
  </si>
  <si>
    <t>7.3.16</t>
  </si>
  <si>
    <t>LUVA DE FERRO GALVANIZADO, COM ROSCA BSP, DE 3"</t>
  </si>
  <si>
    <t>7.3.17</t>
  </si>
  <si>
    <t>LUVA DE FERRO GALVANIZADO, COM ROSCA BSP, DE 2 ½"</t>
  </si>
  <si>
    <t>7.3.18</t>
  </si>
  <si>
    <t>TÊ DE 4”- GALVANIZADO</t>
  </si>
  <si>
    <t>7.3.19</t>
  </si>
  <si>
    <t>7.3.20</t>
  </si>
  <si>
    <t>NIPLE DE FERRO GALVANIZADO, COM ROSCA BSP, DE 4"</t>
  </si>
  <si>
    <t>7.3.21</t>
  </si>
  <si>
    <t>NIPLE DE FERRO GALVANIZADO, COM ROSCA BSP, DE 3"</t>
  </si>
  <si>
    <t>7.3.22</t>
  </si>
  <si>
    <t>NIPLE DE FERRO GALVANIZADO, COM ROSCA BSP, DE 2 ½"</t>
  </si>
  <si>
    <t>7.3.23</t>
  </si>
  <si>
    <t>7.3.24</t>
  </si>
  <si>
    <t>7.3.25</t>
  </si>
  <si>
    <t>CURVA 90° FERRO GALVANIZADO D=2 ½"</t>
  </si>
  <si>
    <t>7.3.26</t>
  </si>
  <si>
    <t>Para 7º andar</t>
  </si>
  <si>
    <t>casade maquina elevadores</t>
  </si>
  <si>
    <t>considerar instalação de 1 extintor CO2+ detector de temperatura (considerar 30m de cabo3 #2,5mm2+ 15 m de eletroduto galvanizado 3/4))</t>
  </si>
  <si>
    <t>oficina manutenção</t>
  </si>
  <si>
    <t>considerar 1 extintor de PQS</t>
  </si>
  <si>
    <t>Levantamento realizado no desenho do autocad</t>
  </si>
  <si>
    <t>Tubo galvanizado peça com 6 m</t>
  </si>
  <si>
    <t>em peça</t>
  </si>
  <si>
    <t>luva</t>
  </si>
  <si>
    <t>luva por andar</t>
  </si>
  <si>
    <t>4"</t>
  </si>
  <si>
    <t>3</t>
  </si>
  <si>
    <t>21/2</t>
  </si>
  <si>
    <t>11/2</t>
  </si>
  <si>
    <t>11/4</t>
  </si>
  <si>
    <t>(aproximdamente)</t>
  </si>
  <si>
    <t>ABERTURA,FUROS E RASGOS</t>
  </si>
  <si>
    <t>FUROS-VIGAS 100MM</t>
  </si>
  <si>
    <t>ABERTURAS PAREDES 100X100mm</t>
  </si>
  <si>
    <t>FUROS LAJES100MM</t>
  </si>
  <si>
    <t>FV</t>
  </si>
  <si>
    <t>FP</t>
  </si>
  <si>
    <t>FL</t>
  </si>
  <si>
    <t>TERREO</t>
  </si>
  <si>
    <t>1º</t>
  </si>
  <si>
    <t>2º</t>
  </si>
  <si>
    <t>3º</t>
  </si>
  <si>
    <t>4º</t>
  </si>
  <si>
    <t>5º</t>
  </si>
  <si>
    <t>6º</t>
  </si>
  <si>
    <t>INSTALAÇÃO DO HIDRANTE  SUBTERRANEO</t>
  </si>
  <si>
    <t>(M)</t>
  </si>
  <si>
    <t>(M2)</t>
  </si>
  <si>
    <t>(M3)</t>
  </si>
  <si>
    <t>LADO</t>
  </si>
  <si>
    <t>AREA</t>
  </si>
  <si>
    <t>VOLUME</t>
  </si>
  <si>
    <t xml:space="preserve">QUEBRA DA CALÇADA </t>
  </si>
  <si>
    <t>ESCAVAÇÃO PARA TUBULAÇÃO</t>
  </si>
  <si>
    <t>ESCAVAÇÃO PRA CAIXA0, 60X0,40</t>
  </si>
  <si>
    <t>RECOMPOSIÇÃO DA CALÇADA EM GRANILITE</t>
  </si>
  <si>
    <t>PERIMETRO(M)</t>
  </si>
  <si>
    <t>AREA(M2)</t>
  </si>
  <si>
    <t>PISO EM GRANITO CAC E SL SECRETARIA TERREO</t>
  </si>
  <si>
    <t>PINTURA PARA TUBULAÇÃO</t>
  </si>
  <si>
    <t>DIAM(M)</t>
  </si>
  <si>
    <t>COMPRIMENTO LINEAR TOTAL (M)</t>
  </si>
  <si>
    <t>AREA=PIxDxL</t>
  </si>
  <si>
    <t>PI=3,14</t>
  </si>
  <si>
    <t>ELETRODUTO</t>
  </si>
  <si>
    <t>3/4</t>
  </si>
  <si>
    <t>ELETRICA (levantamento realizado em programa QI</t>
  </si>
  <si>
    <t>Manoel Salvador</t>
  </si>
  <si>
    <t>CABO 2# 1,5MM</t>
  </si>
  <si>
    <t>comprimento linear</t>
  </si>
  <si>
    <t>visto em 26/09/2022</t>
  </si>
  <si>
    <t>CABO 2# 2,5MM</t>
  </si>
  <si>
    <t>ELETRODUTO 3/4</t>
  </si>
  <si>
    <t>LUVA 3/4</t>
  </si>
  <si>
    <t>ABRAÇADEIRA 3/4</t>
  </si>
  <si>
    <t>BUCHA S6 COM PARAFUSO FENDAGALVA CAB PANELA 4,2X32MM AUTOATARRACHANTE</t>
  </si>
  <si>
    <t>CONDULETE 3/4</t>
  </si>
  <si>
    <t>DISJUNTOR 6 A</t>
  </si>
  <si>
    <t xml:space="preserve">CABO 3# 2,5MM - CABO DE INSTRUMENTAÇÃO PARA SISTEMA DE DETECÇÃO </t>
  </si>
  <si>
    <t>SUPORTE PARA ELETRODUTO-A CADA 2M</t>
  </si>
  <si>
    <t>COMPOSTO</t>
  </si>
  <si>
    <t>X</t>
  </si>
  <si>
    <t>CHUMBADOR 1/4</t>
  </si>
  <si>
    <t>TIRANTE 1/4</t>
  </si>
  <si>
    <t>PORCA 1/4</t>
  </si>
  <si>
    <t>ARRUELA 1/4</t>
  </si>
  <si>
    <t>ABRAÇADEIRA D -3/4</t>
  </si>
  <si>
    <t>sprinkler</t>
  </si>
  <si>
    <t>suporte tubulação</t>
  </si>
  <si>
    <t>suporte tubulação(1pç a cada 3m)</t>
  </si>
  <si>
    <t>SUPORTE PARA TUBOS EM ILARES E VIGAS- A CADA 4M</t>
  </si>
  <si>
    <t>GRAMPO TIPO "U" GALV 3/8</t>
  </si>
  <si>
    <t>CANTONEIRA 'L' 21/2X1/4</t>
  </si>
  <si>
    <t>BARRA CHATA 21/2X1/4</t>
  </si>
  <si>
    <t>CHUMBADOR,COM PARAFUSO,PORCA E ARRUELA-3/8C-X21/2</t>
  </si>
  <si>
    <t>(PARA TUBO ATE 100MM)</t>
  </si>
  <si>
    <t>(PARA TUBOS DE 100MM A 150MM)</t>
  </si>
  <si>
    <t>SUPORTE PARA TUBOS  de 1" ate 4"</t>
  </si>
  <si>
    <t>CHUMBADOR 3/8</t>
  </si>
  <si>
    <t>VERGALÃO 3/8</t>
  </si>
  <si>
    <t>PORCA 3/8</t>
  </si>
  <si>
    <t>ABRACADEIRA GALV 3/8</t>
  </si>
  <si>
    <t>FITA PERFURADA</t>
  </si>
  <si>
    <t>Eletroduto galvanizado peça com 3m</t>
  </si>
  <si>
    <t>CABO NU INTERRADO</t>
  </si>
  <si>
    <t>CORTE CALÇADA-CIMENTA</t>
  </si>
  <si>
    <t>CORTE CALÇADA-GRANILITE</t>
  </si>
  <si>
    <t>FIO DE COBRE NU 35MM2</t>
  </si>
  <si>
    <t>FIO DE COBRE NU 50MM2</t>
  </si>
  <si>
    <t>ELETRODUTO 1"</t>
  </si>
  <si>
    <t>ABRAÇADEIRA 1"</t>
  </si>
  <si>
    <t xml:space="preserve"> PARAFUSO FENDAGALVA CAB PANELA 4,2X32MM AUTOATARRACHANTE</t>
  </si>
  <si>
    <t>CAIXA 300X300X300MM</t>
  </si>
  <si>
    <t>ISOLADORES DESCIDA PARA CABOS</t>
  </si>
  <si>
    <t>PARA RAIO TIPO FRANK</t>
  </si>
  <si>
    <t>HASTE 6M COM 2 DESCIDAS</t>
  </si>
  <si>
    <t xml:space="preserve">CONECTORES </t>
  </si>
  <si>
    <t>GRAMPO TIPO 'U' PARA CABOS ATERRAMENTO</t>
  </si>
  <si>
    <t>HASTES PARA ATERRAMENTOS DE 3M</t>
  </si>
  <si>
    <t>TERMINAIS AERESO COMO CAPTORES</t>
  </si>
  <si>
    <t>6h/semana</t>
  </si>
  <si>
    <t>44h/semana</t>
  </si>
  <si>
    <t>10h/semana</t>
  </si>
  <si>
    <t>60 DIAS POR ANDAR</t>
  </si>
  <si>
    <t>50DIAS EXECUÇÃO</t>
  </si>
  <si>
    <t>10 DIAS OCUPAÇÃO/DESOCUPAÇÃO</t>
  </si>
  <si>
    <t>EXECUÇÃO DAS ATIVIDADES</t>
  </si>
  <si>
    <t>HORAS</t>
  </si>
  <si>
    <t>SEGUNDA A SEXTA</t>
  </si>
  <si>
    <t>7:00 AS 12:00</t>
  </si>
  <si>
    <t xml:space="preserve">12:00 AS 13:00 </t>
  </si>
  <si>
    <t>13:00 AS 17:00</t>
  </si>
  <si>
    <t>18:00 AS 22:00</t>
  </si>
  <si>
    <t>TOTAL DIA</t>
  </si>
  <si>
    <t>ADICIONAL NOTURNO</t>
  </si>
  <si>
    <t>22:00 AS 05:00</t>
  </si>
  <si>
    <t>SABADO</t>
  </si>
  <si>
    <t>08:00 AS 12:00</t>
  </si>
  <si>
    <t>12:00 AS 13:00</t>
  </si>
  <si>
    <t>DOMINGO</t>
  </si>
  <si>
    <t>TOTAL DE HORA NORMAL DE SEGUNDA A SABADO</t>
  </si>
  <si>
    <t>TOTAL HORA EXTRA DE FINAL DE SEMANA</t>
  </si>
  <si>
    <t>Pela Legislação:</t>
  </si>
  <si>
    <t>segunda a sexta</t>
  </si>
  <si>
    <t>40h</t>
  </si>
  <si>
    <t>sabado</t>
  </si>
  <si>
    <t>4h</t>
  </si>
  <si>
    <t>Hora semanal (hora normL)</t>
  </si>
  <si>
    <t>44h</t>
  </si>
  <si>
    <t>Hora com adicional noturno</t>
  </si>
  <si>
    <t>22h as 5h</t>
  </si>
  <si>
    <t>20% sobre o valor da hora normal</t>
  </si>
  <si>
    <t>Hora extra sabado</t>
  </si>
  <si>
    <t>a partir das 13h</t>
  </si>
  <si>
    <t>50% sobre o valor da hora normal</t>
  </si>
  <si>
    <t>hora extra domingo</t>
  </si>
  <si>
    <t>dia inteiro</t>
  </si>
  <si>
    <t>100% sobre o valor da hora normal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</si>
</sst>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#,##0.00\ ;#,##0.00\ ;\-#\ ;@\ "/>
    <numFmt numFmtId="166" formatCode="#,##0.00\ ;\-#,##0.00\ ;\-#\ ;@\ "/>
    <numFmt numFmtId="167" formatCode="* #,##0.00\ ;\-* #,##0.00\ ;* \-#\ ;@\ "/>
  </numFmts>
  <fonts count="116">
    <font>
      <sz val="11"/>
      <color rgb="FF00000A"/>
      <name val="Arial1"/>
      <charset val="1"/>
    </font>
    <font>
      <b/>
      <sz val="8"/>
      <color rgb="FF000000"/>
      <name val="Arial"/>
      <family val="2"/>
      <charset val="1"/>
    </font>
    <font>
      <b/>
      <sz val="8"/>
      <color rgb="FF000000"/>
      <name val="Arial1"/>
      <charset val="1"/>
    </font>
    <font>
      <b/>
      <sz val="8"/>
      <color rgb="FFFF3333"/>
      <name val="Arial1"/>
      <charset val="1"/>
    </font>
    <font>
      <b/>
      <sz val="8"/>
      <color rgb="FF800000"/>
      <name val="Arial"/>
      <family val="2"/>
      <charset val="1"/>
    </font>
    <font>
      <sz val="10"/>
      <color rgb="FF000000"/>
      <name val="Arial1"/>
      <charset val="1"/>
    </font>
    <font>
      <sz val="8"/>
      <color rgb="FF000000"/>
      <name val="Arial"/>
      <family val="2"/>
      <charset val="1"/>
    </font>
    <font>
      <sz val="8"/>
      <color rgb="FFFF3333"/>
      <name val="Arial"/>
      <family val="2"/>
      <charset val="1"/>
    </font>
    <font>
      <sz val="8"/>
      <color rgb="FF3333FF"/>
      <name val="Arial"/>
      <family val="2"/>
      <charset val="1"/>
    </font>
    <font>
      <b/>
      <sz val="8"/>
      <color rgb="FF000000"/>
      <name val="Arial"/>
      <family val="2"/>
    </font>
    <font>
      <sz val="8"/>
      <color rgb="FF000000"/>
      <name val="Arial1"/>
      <charset val="1"/>
    </font>
    <font>
      <sz val="8"/>
      <color rgb="FF0000FF"/>
      <name val="Arial1"/>
      <charset val="1"/>
    </font>
    <font>
      <sz val="8"/>
      <color rgb="FF3333FF"/>
      <name val="Arial"/>
      <family val="2"/>
    </font>
    <font>
      <b/>
      <sz val="8"/>
      <color rgb="FF3333FF"/>
      <name val="Arial"/>
      <family val="2"/>
    </font>
    <font>
      <sz val="10"/>
      <color rgb="FF00000A"/>
      <name val="Arial"/>
      <family val="2"/>
      <charset val="1"/>
    </font>
    <font>
      <b/>
      <sz val="10"/>
      <color rgb="FF000000"/>
      <name val="Arial"/>
      <family val="2"/>
    </font>
    <font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sz val="7"/>
      <color rgb="FF000000"/>
      <name val="Arial1"/>
      <charset val="1"/>
    </font>
    <font>
      <sz val="8"/>
      <color rgb="FF00000A"/>
      <name val="Arial2"/>
      <charset val="1"/>
    </font>
    <font>
      <b/>
      <sz val="11"/>
      <color rgb="FF00000A"/>
      <name val="Arial1"/>
      <charset val="1"/>
    </font>
    <font>
      <sz val="8"/>
      <color rgb="FF000000"/>
      <name val="Arial2"/>
      <charset val="1"/>
    </font>
    <font>
      <sz val="8"/>
      <color rgb="FF00000A"/>
      <name val="Arial"/>
      <family val="2"/>
    </font>
    <font>
      <sz val="8"/>
      <color rgb="FF333333"/>
      <name val="Arial2"/>
      <charset val="1"/>
    </font>
    <font>
      <b/>
      <sz val="8"/>
      <color rgb="FF00000A"/>
      <name val="Arial2"/>
      <charset val="1"/>
    </font>
    <font>
      <sz val="8"/>
      <color rgb="FF3333FF"/>
      <name val="Arial2"/>
      <charset val="1"/>
    </font>
    <font>
      <b/>
      <sz val="8"/>
      <color rgb="FF000000"/>
      <name val="Arial2"/>
      <charset val="1"/>
    </font>
    <font>
      <b/>
      <sz val="7"/>
      <color rgb="FF000000"/>
      <name val="Arial1"/>
      <charset val="1"/>
    </font>
    <font>
      <b/>
      <sz val="7"/>
      <color rgb="FF00000A"/>
      <name val="Arial1"/>
      <charset val="1"/>
    </font>
    <font>
      <sz val="7"/>
      <color rgb="FF00000A"/>
      <name val="Arial1"/>
      <charset val="1"/>
    </font>
    <font>
      <b/>
      <sz val="8"/>
      <color rgb="FF00000A"/>
      <name val="Arial1"/>
      <charset val="1"/>
    </font>
    <font>
      <b/>
      <sz val="7"/>
      <color rgb="FF000000"/>
      <name val="Arial"/>
      <family val="2"/>
      <charset val="1"/>
    </font>
    <font>
      <b/>
      <sz val="7"/>
      <color rgb="FFFF3333"/>
      <name val="Arial"/>
      <family val="2"/>
      <charset val="1"/>
    </font>
    <font>
      <sz val="7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color rgb="FF00000A"/>
      <name val="Arial"/>
      <family val="2"/>
      <charset val="1"/>
    </font>
    <font>
      <sz val="10"/>
      <color rgb="FF00000A"/>
      <name val="Arial1"/>
      <charset val="1"/>
    </font>
    <font>
      <u/>
      <sz val="11"/>
      <color rgb="FF0563C1"/>
      <name val="Arial1"/>
      <charset val="1"/>
    </font>
    <font>
      <sz val="8"/>
      <color rgb="FF000000"/>
      <name val="Arial"/>
      <family val="2"/>
    </font>
    <font>
      <sz val="8"/>
      <color rgb="FF0000FF"/>
      <name val="Arial"/>
      <family val="2"/>
    </font>
    <font>
      <sz val="9"/>
      <color rgb="FF00000A"/>
      <name val="Arial"/>
      <family val="2"/>
      <charset val="1"/>
    </font>
    <font>
      <sz val="9"/>
      <color rgb="FF00000A"/>
      <name val="Arial1"/>
      <charset val="1"/>
    </font>
    <font>
      <sz val="8"/>
      <color rgb="FF00000A"/>
      <name val="Arial1"/>
      <charset val="1"/>
    </font>
    <font>
      <sz val="9"/>
      <color rgb="FFFF0000"/>
      <name val="Arial1"/>
      <charset val="1"/>
    </font>
    <font>
      <sz val="8"/>
      <color rgb="FF00000A"/>
      <name val="Arial"/>
      <family val="2"/>
      <charset val="1"/>
    </font>
    <font>
      <sz val="8"/>
      <name val="Arial"/>
      <family val="2"/>
      <charset val="1"/>
    </font>
    <font>
      <b/>
      <sz val="7"/>
      <color rgb="FF000000"/>
      <name val="Arial1"/>
    </font>
    <font>
      <b/>
      <sz val="7"/>
      <color rgb="FF00000A"/>
      <name val="Arial1"/>
    </font>
    <font>
      <b/>
      <sz val="7"/>
      <color rgb="FF000000"/>
      <name val="Arial"/>
      <family val="2"/>
    </font>
    <font>
      <b/>
      <sz val="10"/>
      <color rgb="FF00000A"/>
      <name val="Arial"/>
      <family val="2"/>
    </font>
    <font>
      <b/>
      <sz val="8"/>
      <color rgb="FF000000"/>
      <name val="Arial2"/>
    </font>
    <font>
      <b/>
      <sz val="11"/>
      <color rgb="FF00000A"/>
      <name val="Arial1"/>
    </font>
    <font>
      <b/>
      <sz val="8"/>
      <color rgb="FF00000A"/>
      <name val="Arial2"/>
    </font>
    <font>
      <sz val="8"/>
      <color theme="8"/>
      <name val="Arial2"/>
      <charset val="1"/>
    </font>
    <font>
      <sz val="8"/>
      <name val="Arial2"/>
      <charset val="1"/>
    </font>
    <font>
      <b/>
      <sz val="9"/>
      <color rgb="FF000000"/>
      <name val="Arial"/>
      <family val="2"/>
      <charset val="1"/>
    </font>
    <font>
      <b/>
      <sz val="10"/>
      <color rgb="FF00000A"/>
      <name val="Arial1"/>
    </font>
    <font>
      <sz val="8"/>
      <color rgb="FF00000A"/>
      <name val="Arial"/>
      <family val="2"/>
    </font>
    <font>
      <sz val="8"/>
      <color rgb="FF00000A"/>
      <name val="Arial2"/>
    </font>
    <font>
      <sz val="8"/>
      <color theme="1"/>
      <name val="Arial2"/>
      <charset val="1"/>
    </font>
    <font>
      <sz val="10"/>
      <color rgb="FF00000A"/>
      <name val="Arial"/>
      <family val="2"/>
    </font>
    <font>
      <sz val="10"/>
      <color rgb="FF000000"/>
      <name val="Arial"/>
      <family val="2"/>
    </font>
    <font>
      <sz val="8"/>
      <color rgb="FFFF0000"/>
      <name val="Arial"/>
      <family val="2"/>
      <charset val="1"/>
    </font>
    <font>
      <b/>
      <sz val="10"/>
      <color rgb="FF00000A"/>
      <name val="Arial1"/>
      <charset val="1"/>
    </font>
    <font>
      <sz val="8"/>
      <color theme="1"/>
      <name val="Calibri"/>
      <family val="2"/>
      <scheme val="minor"/>
    </font>
    <font>
      <b/>
      <sz val="11"/>
      <name val="Arial1"/>
      <charset val="1"/>
    </font>
    <font>
      <b/>
      <sz val="10"/>
      <name val="Arial"/>
      <family val="2"/>
    </font>
    <font>
      <sz val="11"/>
      <name val="Calibri"/>
      <family val="2"/>
      <scheme val="minor"/>
    </font>
    <font>
      <sz val="11"/>
      <color rgb="FF00000A"/>
      <name val="Arial2"/>
    </font>
    <font>
      <b/>
      <sz val="8"/>
      <color rgb="FF00000A"/>
      <name val="Arial"/>
      <family val="2"/>
    </font>
    <font>
      <sz val="11"/>
      <name val="Arial1"/>
      <charset val="1"/>
    </font>
    <font>
      <sz val="8"/>
      <name val="Calibri"/>
      <family val="2"/>
      <scheme val="minor"/>
    </font>
    <font>
      <b/>
      <sz val="8"/>
      <name val="Arial2"/>
    </font>
    <font>
      <sz val="10"/>
      <name val="Arial1"/>
      <charset val="1"/>
    </font>
    <font>
      <sz val="10"/>
      <name val="Arial"/>
      <family val="2"/>
      <charset val="1"/>
    </font>
    <font>
      <b/>
      <sz val="8"/>
      <name val="Arial"/>
      <family val="2"/>
      <charset val="1"/>
    </font>
    <font>
      <b/>
      <sz val="11"/>
      <color rgb="FF0070C0"/>
      <name val="Arial1"/>
    </font>
    <font>
      <sz val="11"/>
      <color rgb="FFCF01D4"/>
      <name val="Arial1"/>
      <charset val="1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8"/>
      <color rgb="FF0070C0"/>
      <name val="Arial"/>
      <family val="2"/>
    </font>
    <font>
      <strike/>
      <sz val="8"/>
      <color rgb="FF000000"/>
      <name val="Arial"/>
      <family val="2"/>
      <charset val="1"/>
    </font>
    <font>
      <sz val="8"/>
      <color theme="1"/>
      <name val="Arial"/>
      <family val="2"/>
    </font>
    <font>
      <b/>
      <sz val="8"/>
      <name val="Arial"/>
      <family val="2"/>
    </font>
    <font>
      <b/>
      <sz val="11"/>
      <color rgb="FF00000A"/>
      <name val="Arial"/>
      <family val="2"/>
    </font>
    <font>
      <b/>
      <sz val="9"/>
      <color rgb="FF000000"/>
      <name val="Arial"/>
      <family val="2"/>
    </font>
    <font>
      <b/>
      <sz val="8"/>
      <color rgb="FF00000A"/>
      <name val="Arial"/>
      <family val="2"/>
      <charset val="1"/>
    </font>
    <font>
      <b/>
      <sz val="8"/>
      <color theme="4"/>
      <name val="Arial"/>
      <family val="2"/>
    </font>
    <font>
      <b/>
      <sz val="8"/>
      <color rgb="FFFF0000"/>
      <name val="Arial"/>
      <family val="2"/>
    </font>
    <font>
      <b/>
      <sz val="8"/>
      <color rgb="FF00B0F0"/>
      <name val="Arial"/>
      <family val="2"/>
    </font>
    <font>
      <sz val="11"/>
      <color rgb="FFFF0000"/>
      <name val="Arial"/>
      <family val="2"/>
      <charset val="1"/>
    </font>
    <font>
      <sz val="11"/>
      <color rgb="FF00000A"/>
      <name val="Arial1"/>
    </font>
    <font>
      <sz val="7"/>
      <color rgb="FF00000A"/>
      <name val="Arial1"/>
    </font>
    <font>
      <sz val="8"/>
      <color rgb="FF00B0F0"/>
      <name val="Arial"/>
      <family val="2"/>
    </font>
    <font>
      <sz val="8"/>
      <color rgb="FFFFC000"/>
      <name val="Arial"/>
      <family val="2"/>
    </font>
    <font>
      <sz val="8"/>
      <color rgb="FFC00000"/>
      <name val="Arial"/>
      <family val="2"/>
    </font>
    <font>
      <b/>
      <sz val="8"/>
      <color rgb="FFFFC000"/>
      <name val="Arial"/>
      <family val="2"/>
    </font>
    <font>
      <b/>
      <sz val="11"/>
      <name val="Arial1"/>
    </font>
    <font>
      <sz val="8"/>
      <name val="Arial2"/>
    </font>
    <font>
      <b/>
      <sz val="8"/>
      <color rgb="FFC00000"/>
      <name val="Arial"/>
      <family val="2"/>
    </font>
    <font>
      <b/>
      <sz val="10"/>
      <color rgb="FF00B0F0"/>
      <name val="Arial"/>
      <family val="2"/>
    </font>
    <font>
      <b/>
      <sz val="10"/>
      <color rgb="FFFFC000"/>
      <name val="Arial"/>
      <family val="2"/>
    </font>
    <font>
      <b/>
      <sz val="10"/>
      <color rgb="FFC00000"/>
      <name val="Arial"/>
      <family val="2"/>
    </font>
    <font>
      <sz val="8"/>
      <name val="Arial"/>
      <family val="2"/>
    </font>
    <font>
      <sz val="8"/>
      <name val="Arial1"/>
      <charset val="1"/>
    </font>
    <font>
      <b/>
      <sz val="8"/>
      <name val="Arial1"/>
      <charset val="1"/>
    </font>
    <font>
      <u/>
      <sz val="10"/>
      <name val="Arial"/>
      <family val="2"/>
    </font>
    <font>
      <sz val="10"/>
      <name val="Arial"/>
      <family val="2"/>
    </font>
    <font>
      <u/>
      <sz val="11"/>
      <name val="Arial1"/>
      <charset val="1"/>
    </font>
    <font>
      <sz val="9"/>
      <name val="Arial1"/>
      <charset val="1"/>
    </font>
    <font>
      <b/>
      <u/>
      <sz val="10"/>
      <name val="Arial"/>
      <family val="2"/>
    </font>
    <font>
      <b/>
      <sz val="8"/>
      <color rgb="FF333333"/>
      <name val="Arial2"/>
    </font>
    <font>
      <sz val="9"/>
      <color rgb="FF00000A"/>
      <name val="Arial2"/>
    </font>
    <font>
      <sz val="8"/>
      <color rgb="FF000000"/>
      <name val="Arial2"/>
    </font>
    <font>
      <b/>
      <sz val="8"/>
      <color rgb="FF00000A"/>
      <name val="Arial"/>
    </font>
  </fonts>
  <fills count="89">
    <fill>
      <patternFill patternType="none"/>
    </fill>
    <fill>
      <patternFill patternType="gray125"/>
    </fill>
    <fill>
      <patternFill patternType="solid">
        <fgColor rgb="FFFFFF99"/>
        <bgColor rgb="FFFFFF66"/>
      </patternFill>
    </fill>
    <fill>
      <patternFill patternType="solid">
        <fgColor rgb="FFCCFFFF"/>
        <bgColor rgb="FFCCFFCC"/>
      </patternFill>
    </fill>
    <fill>
      <patternFill patternType="solid">
        <fgColor rgb="FFCCCCCC"/>
        <bgColor rgb="FFD0CECE"/>
      </patternFill>
    </fill>
    <fill>
      <patternFill patternType="solid">
        <fgColor rgb="FFDDDDDD"/>
        <bgColor rgb="FFD0CECE"/>
      </patternFill>
    </fill>
    <fill>
      <patternFill patternType="solid">
        <fgColor rgb="FFFFFFFF"/>
        <bgColor rgb="FFFFFFE5"/>
      </patternFill>
    </fill>
    <fill>
      <patternFill patternType="solid">
        <fgColor rgb="FFEEEEEE"/>
        <bgColor rgb="FFF2F2FF"/>
      </patternFill>
    </fill>
    <fill>
      <patternFill patternType="solid">
        <fgColor rgb="FFB2B2B2"/>
        <bgColor rgb="FFB3B3B3"/>
      </patternFill>
    </fill>
    <fill>
      <patternFill patternType="solid">
        <fgColor rgb="FFFFFF00"/>
        <bgColor rgb="FFFFFF66"/>
      </patternFill>
    </fill>
    <fill>
      <patternFill patternType="solid">
        <fgColor rgb="FF00FF66"/>
        <bgColor rgb="FF66FF99"/>
      </patternFill>
    </fill>
    <fill>
      <patternFill patternType="solid">
        <fgColor rgb="FF00B050"/>
        <bgColor rgb="FF008080"/>
      </patternFill>
    </fill>
    <fill>
      <patternFill patternType="solid">
        <fgColor rgb="FF99FFFF"/>
        <bgColor rgb="FF66FFFF"/>
      </patternFill>
    </fill>
    <fill>
      <patternFill patternType="solid">
        <fgColor rgb="FFFF99FF"/>
        <bgColor rgb="FFFF9999"/>
      </patternFill>
    </fill>
    <fill>
      <patternFill patternType="solid">
        <fgColor rgb="FFFFFF66"/>
        <bgColor rgb="FFFFFF99"/>
      </patternFill>
    </fill>
    <fill>
      <patternFill patternType="solid">
        <fgColor rgb="FFFFCC99"/>
        <bgColor rgb="FFF4B183"/>
      </patternFill>
    </fill>
    <fill>
      <patternFill patternType="solid">
        <fgColor rgb="FFC0C0C0"/>
        <bgColor rgb="FFCCCCCC"/>
      </patternFill>
    </fill>
    <fill>
      <patternFill patternType="solid">
        <fgColor rgb="FFCCFFCC"/>
        <bgColor rgb="FFCCFFFF"/>
      </patternFill>
    </fill>
    <fill>
      <patternFill patternType="solid">
        <fgColor rgb="FF66FFFF"/>
        <bgColor rgb="FF99FFFF"/>
      </patternFill>
    </fill>
    <fill>
      <patternFill patternType="solid">
        <fgColor rgb="FFFF9999"/>
        <bgColor rgb="FFF4B183"/>
      </patternFill>
    </fill>
    <fill>
      <patternFill patternType="solid">
        <fgColor theme="0"/>
        <bgColor rgb="FFD0CECE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rgb="FFD0CECE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rgb="FFD0CECE"/>
      </patternFill>
    </fill>
    <fill>
      <patternFill patternType="solid">
        <fgColor rgb="FFFFFF00"/>
        <bgColor rgb="FFFFFFE5"/>
      </patternFill>
    </fill>
    <fill>
      <patternFill patternType="solid">
        <fgColor rgb="FFFFC000"/>
        <bgColor rgb="FFFFFF66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rgb="FFCCFFCC"/>
      </patternFill>
    </fill>
    <fill>
      <patternFill patternType="solid">
        <fgColor theme="0" tint="-0.14999847407452621"/>
        <bgColor rgb="FFD0CE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B4C7E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theme="2" tint="-9.9978637043366805E-2"/>
        <bgColor rgb="FFFFFF66"/>
      </patternFill>
    </fill>
    <fill>
      <patternFill patternType="solid">
        <fgColor theme="9" tint="0.59999389629810485"/>
        <bgColor rgb="FFF2F2FF"/>
      </patternFill>
    </fill>
    <fill>
      <patternFill patternType="solid">
        <fgColor theme="9" tint="0.59999389629810485"/>
        <bgColor rgb="FFD0CECE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rgb="FFFFFFE5"/>
      </patternFill>
    </fill>
    <fill>
      <patternFill patternType="solid">
        <fgColor theme="9" tint="0.59999389629810485"/>
        <bgColor rgb="FFFFFF66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rgb="FFFFFF9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5"/>
        <bgColor indexed="64"/>
      </patternFill>
    </fill>
    <fill>
      <patternFill patternType="solid">
        <fgColor theme="3" tint="0.79998168889431442"/>
        <bgColor rgb="FFFFFFE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rgb="FFCCFFFF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rgb="FFF4B183"/>
      </patternFill>
    </fill>
    <fill>
      <patternFill patternType="solid">
        <fgColor theme="2"/>
        <bgColor rgb="FFCCCCCC"/>
      </patternFill>
    </fill>
    <fill>
      <patternFill patternType="solid">
        <fgColor rgb="FF92D050"/>
        <bgColor rgb="FFCCFFCC"/>
      </patternFill>
    </fill>
    <fill>
      <patternFill patternType="solid">
        <fgColor rgb="FFCF01D4"/>
        <bgColor indexed="64"/>
      </patternFill>
    </fill>
    <fill>
      <patternFill patternType="solid">
        <fgColor rgb="FFFFC000"/>
        <bgColor rgb="FFCCFFCC"/>
      </patternFill>
    </fill>
    <fill>
      <patternFill patternType="solid">
        <fgColor theme="4" tint="0.39997558519241921"/>
        <bgColor rgb="FFCCFFC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2F2FF"/>
        <bgColor rgb="FFEEEEEE"/>
      </patternFill>
    </fill>
    <fill>
      <patternFill patternType="solid">
        <fgColor theme="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79998168889431442"/>
        <bgColor rgb="FFD0CECE"/>
      </patternFill>
    </fill>
    <fill>
      <patternFill patternType="solid">
        <fgColor rgb="FFFFC000"/>
        <bgColor rgb="FFD0CECE"/>
      </patternFill>
    </fill>
    <fill>
      <patternFill patternType="solid">
        <fgColor theme="2" tint="-9.9978637043366805E-2"/>
        <bgColor rgb="FFFFFFE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FFFFE5"/>
      </patternFill>
    </fill>
    <fill>
      <patternFill patternType="solid">
        <fgColor rgb="FF07BCCF"/>
        <bgColor indexed="64"/>
      </patternFill>
    </fill>
    <fill>
      <patternFill patternType="solid">
        <fgColor rgb="FF07BCCF"/>
        <bgColor rgb="FFCCFFCC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C9E3CA"/>
        <bgColor indexed="64"/>
      </patternFill>
    </fill>
  </fills>
  <borders count="91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ck">
        <color rgb="FF000000"/>
      </bottom>
      <diagonal/>
    </border>
    <border>
      <left/>
      <right/>
      <top style="medium">
        <color rgb="FF000000"/>
      </top>
      <bottom style="thick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/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165" fontId="5" fillId="0" borderId="0" applyBorder="0" applyProtection="0"/>
    <xf numFmtId="0" fontId="37" fillId="0" borderId="0" applyBorder="0" applyProtection="0"/>
    <xf numFmtId="165" fontId="5" fillId="0" borderId="0" applyBorder="0" applyProtection="0"/>
  </cellStyleXfs>
  <cellXfs count="1310">
    <xf numFmtId="0" fontId="0" fillId="0" borderId="0" xfId="0"/>
    <xf numFmtId="165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49" fontId="6" fillId="7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165" fontId="6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 vertical="center"/>
    </xf>
    <xf numFmtId="0" fontId="0" fillId="0" borderId="2" xfId="0" applyBorder="1"/>
    <xf numFmtId="49" fontId="6" fillId="0" borderId="2" xfId="0" applyNumberFormat="1" applyFont="1" applyBorder="1" applyAlignment="1">
      <alignment horizontal="center" vertical="center" wrapText="1"/>
    </xf>
    <xf numFmtId="49" fontId="6" fillId="7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top" wrapText="1"/>
    </xf>
    <xf numFmtId="4" fontId="0" fillId="0" borderId="2" xfId="0" applyNumberFormat="1" applyBorder="1"/>
    <xf numFmtId="0" fontId="15" fillId="0" borderId="2" xfId="0" applyFont="1" applyBorder="1" applyAlignment="1">
      <alignment horizontal="justify" vertical="top" wrapText="1"/>
    </xf>
    <xf numFmtId="165" fontId="6" fillId="0" borderId="0" xfId="0" applyNumberFormat="1" applyFont="1" applyAlignment="1">
      <alignment horizontal="center" vertical="top"/>
    </xf>
    <xf numFmtId="0" fontId="0" fillId="0" borderId="0" xfId="0" applyAlignment="1">
      <alignment vertical="top"/>
    </xf>
    <xf numFmtId="0" fontId="19" fillId="0" borderId="2" xfId="0" applyFont="1" applyBorder="1" applyAlignment="1">
      <alignment vertical="center" wrapText="1"/>
    </xf>
    <xf numFmtId="0" fontId="0" fillId="0" borderId="2" xfId="0" applyBorder="1" applyAlignment="1">
      <alignment wrapText="1"/>
    </xf>
    <xf numFmtId="165" fontId="6" fillId="0" borderId="0" xfId="1" applyFont="1" applyBorder="1" applyAlignment="1" applyProtection="1">
      <alignment horizontal="center" vertical="center"/>
    </xf>
    <xf numFmtId="165" fontId="27" fillId="6" borderId="2" xfId="1" applyFont="1" applyFill="1" applyBorder="1" applyAlignment="1" applyProtection="1">
      <alignment horizontal="left" vertical="center"/>
    </xf>
    <xf numFmtId="0" fontId="18" fillId="0" borderId="0" xfId="0" applyFont="1"/>
    <xf numFmtId="0" fontId="27" fillId="10" borderId="2" xfId="0" applyFont="1" applyFill="1" applyBorder="1"/>
    <xf numFmtId="0" fontId="18" fillId="0" borderId="2" xfId="0" applyFont="1" applyBorder="1"/>
    <xf numFmtId="0" fontId="18" fillId="0" borderId="2" xfId="0" applyFont="1" applyBorder="1" applyAlignment="1">
      <alignment horizontal="center"/>
    </xf>
    <xf numFmtId="0" fontId="27" fillId="0" borderId="2" xfId="0" applyFont="1" applyBorder="1" applyAlignment="1">
      <alignment horizontal="center"/>
    </xf>
    <xf numFmtId="49" fontId="27" fillId="0" borderId="2" xfId="0" applyNumberFormat="1" applyFont="1" applyBorder="1" applyAlignment="1">
      <alignment horizontal="center"/>
    </xf>
    <xf numFmtId="0" fontId="27" fillId="0" borderId="2" xfId="0" applyFont="1" applyBorder="1" applyAlignment="1">
      <alignment horizontal="center" wrapText="1"/>
    </xf>
    <xf numFmtId="0" fontId="27" fillId="5" borderId="2" xfId="0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center"/>
    </xf>
    <xf numFmtId="0" fontId="18" fillId="0" borderId="2" xfId="0" applyFont="1" applyBorder="1" applyAlignment="1">
      <alignment horizontal="justify"/>
    </xf>
    <xf numFmtId="0" fontId="18" fillId="0" borderId="2" xfId="0" applyFont="1" applyBorder="1" applyAlignment="1">
      <alignment horizontal="center" wrapText="1"/>
    </xf>
    <xf numFmtId="165" fontId="18" fillId="0" borderId="2" xfId="1" applyFont="1" applyBorder="1" applyAlignment="1" applyProtection="1">
      <alignment horizontal="center"/>
    </xf>
    <xf numFmtId="0" fontId="18" fillId="0" borderId="0" xfId="0" applyFont="1" applyAlignment="1">
      <alignment horizontal="center"/>
    </xf>
    <xf numFmtId="49" fontId="18" fillId="0" borderId="0" xfId="0" applyNumberFormat="1" applyFont="1" applyAlignment="1">
      <alignment horizontal="center"/>
    </xf>
    <xf numFmtId="0" fontId="27" fillId="0" borderId="7" xfId="0" applyFont="1" applyBorder="1" applyAlignment="1">
      <alignment horizontal="center"/>
    </xf>
    <xf numFmtId="165" fontId="27" fillId="9" borderId="12" xfId="1" applyFont="1" applyFill="1" applyBorder="1" applyAlignment="1" applyProtection="1">
      <alignment horizontal="center"/>
    </xf>
    <xf numFmtId="0" fontId="28" fillId="11" borderId="2" xfId="0" applyFont="1" applyFill="1" applyBorder="1"/>
    <xf numFmtId="0" fontId="28" fillId="0" borderId="13" xfId="0" applyFont="1" applyBorder="1" applyAlignment="1">
      <alignment horizontal="center"/>
    </xf>
    <xf numFmtId="0" fontId="28" fillId="7" borderId="2" xfId="0" applyFont="1" applyFill="1" applyBorder="1" applyAlignment="1">
      <alignment horizontal="center" vertical="center" wrapText="1"/>
    </xf>
    <xf numFmtId="4" fontId="28" fillId="7" borderId="8" xfId="0" applyNumberFormat="1" applyFont="1" applyFill="1" applyBorder="1" applyAlignment="1">
      <alignment horizontal="center" vertical="center" wrapText="1"/>
    </xf>
    <xf numFmtId="0" fontId="28" fillId="0" borderId="14" xfId="0" applyFont="1" applyBorder="1" applyAlignment="1">
      <alignment horizontal="center"/>
    </xf>
    <xf numFmtId="0" fontId="28" fillId="5" borderId="2" xfId="0" applyFont="1" applyFill="1" applyBorder="1" applyAlignment="1">
      <alignment horizontal="center" vertical="center" wrapText="1"/>
    </xf>
    <xf numFmtId="4" fontId="29" fillId="7" borderId="2" xfId="0" applyNumberFormat="1" applyFont="1" applyFill="1" applyBorder="1" applyAlignment="1">
      <alignment horizontal="center" vertical="center" wrapText="1"/>
    </xf>
    <xf numFmtId="166" fontId="29" fillId="0" borderId="2" xfId="1" applyNumberFormat="1" applyFont="1" applyBorder="1" applyAlignment="1" applyProtection="1">
      <alignment horizontal="center"/>
    </xf>
    <xf numFmtId="0" fontId="29" fillId="7" borderId="2" xfId="0" applyFont="1" applyFill="1" applyBorder="1" applyAlignment="1">
      <alignment horizontal="center" vertical="center" wrapText="1"/>
    </xf>
    <xf numFmtId="0" fontId="29" fillId="7" borderId="2" xfId="0" applyFont="1" applyFill="1" applyBorder="1" applyAlignment="1">
      <alignment horizontal="left" vertical="center" wrapText="1"/>
    </xf>
    <xf numFmtId="166" fontId="29" fillId="0" borderId="6" xfId="1" applyNumberFormat="1" applyFont="1" applyBorder="1" applyAlignment="1" applyProtection="1">
      <alignment horizontal="center"/>
    </xf>
    <xf numFmtId="0" fontId="29" fillId="0" borderId="7" xfId="0" applyFont="1" applyBorder="1"/>
    <xf numFmtId="49" fontId="29" fillId="0" borderId="11" xfId="0" applyNumberFormat="1" applyFont="1" applyBorder="1" applyAlignment="1">
      <alignment horizontal="center"/>
    </xf>
    <xf numFmtId="0" fontId="29" fillId="0" borderId="11" xfId="0" applyFont="1" applyBorder="1"/>
    <xf numFmtId="0" fontId="29" fillId="0" borderId="11" xfId="0" applyFont="1" applyBorder="1" applyAlignment="1">
      <alignment horizontal="center"/>
    </xf>
    <xf numFmtId="0" fontId="28" fillId="0" borderId="7" xfId="0" applyFont="1" applyBorder="1" applyAlignment="1">
      <alignment horizontal="center"/>
    </xf>
    <xf numFmtId="166" fontId="28" fillId="9" borderId="12" xfId="1" applyNumberFormat="1" applyFont="1" applyFill="1" applyBorder="1" applyAlignment="1" applyProtection="1">
      <alignment horizontal="center"/>
    </xf>
    <xf numFmtId="0" fontId="29" fillId="3" borderId="11" xfId="0" applyFont="1" applyFill="1" applyBorder="1" applyAlignment="1">
      <alignment horizontal="center"/>
    </xf>
    <xf numFmtId="0" fontId="29" fillId="3" borderId="12" xfId="0" applyFont="1" applyFill="1" applyBorder="1" applyAlignment="1">
      <alignment horizontal="center"/>
    </xf>
    <xf numFmtId="0" fontId="28" fillId="0" borderId="8" xfId="0" applyFont="1" applyBorder="1" applyAlignment="1">
      <alignment horizontal="center"/>
    </xf>
    <xf numFmtId="0" fontId="28" fillId="0" borderId="2" xfId="0" applyFont="1" applyBorder="1" applyAlignment="1">
      <alignment horizontal="center" vertical="center" wrapText="1"/>
    </xf>
    <xf numFmtId="166" fontId="29" fillId="0" borderId="2" xfId="1" applyNumberFormat="1" applyFont="1" applyBorder="1" applyAlignment="1" applyProtection="1">
      <alignment horizontal="center" vertical="center" wrapText="1"/>
    </xf>
    <xf numFmtId="49" fontId="29" fillId="0" borderId="2" xfId="0" applyNumberFormat="1" applyFont="1" applyBorder="1" applyAlignment="1">
      <alignment horizontal="center" vertical="center"/>
    </xf>
    <xf numFmtId="0" fontId="28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8" xfId="0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/>
    </xf>
    <xf numFmtId="0" fontId="29" fillId="0" borderId="8" xfId="0" applyFont="1" applyBorder="1" applyAlignment="1">
      <alignment horizontal="left" vertical="center" wrapText="1"/>
    </xf>
    <xf numFmtId="0" fontId="29" fillId="0" borderId="8" xfId="0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166" fontId="28" fillId="9" borderId="2" xfId="1" applyNumberFormat="1" applyFont="1" applyFill="1" applyBorder="1" applyAlignment="1" applyProtection="1">
      <alignment horizontal="center"/>
    </xf>
    <xf numFmtId="0" fontId="29" fillId="12" borderId="6" xfId="0" applyFont="1" applyFill="1" applyBorder="1" applyAlignment="1">
      <alignment horizontal="center"/>
    </xf>
    <xf numFmtId="0" fontId="19" fillId="0" borderId="1" xfId="0" applyFont="1" applyBorder="1" applyAlignment="1">
      <alignment horizontal="left" vertical="center"/>
    </xf>
    <xf numFmtId="0" fontId="29" fillId="5" borderId="2" xfId="0" applyFont="1" applyFill="1" applyBorder="1" applyAlignment="1">
      <alignment horizontal="center" vertical="center"/>
    </xf>
    <xf numFmtId="0" fontId="30" fillId="5" borderId="2" xfId="0" applyFont="1" applyFill="1" applyBorder="1" applyAlignment="1">
      <alignment horizontal="left" vertical="center" wrapText="1"/>
    </xf>
    <xf numFmtId="0" fontId="29" fillId="0" borderId="2" xfId="0" applyFont="1" applyBorder="1" applyAlignment="1">
      <alignment horizontal="center"/>
    </xf>
    <xf numFmtId="0" fontId="29" fillId="0" borderId="2" xfId="0" applyFont="1" applyBorder="1"/>
    <xf numFmtId="0" fontId="0" fillId="0" borderId="0" xfId="0" applyAlignment="1">
      <alignment wrapText="1"/>
    </xf>
    <xf numFmtId="0" fontId="29" fillId="0" borderId="2" xfId="0" applyFont="1" applyBorder="1" applyAlignment="1">
      <alignment wrapText="1"/>
    </xf>
    <xf numFmtId="4" fontId="29" fillId="0" borderId="2" xfId="0" applyNumberFormat="1" applyFont="1" applyBorder="1" applyAlignment="1">
      <alignment horizontal="right"/>
    </xf>
    <xf numFmtId="49" fontId="29" fillId="0" borderId="2" xfId="0" applyNumberFormat="1" applyFont="1" applyBorder="1" applyAlignment="1">
      <alignment horizontal="center"/>
    </xf>
    <xf numFmtId="0" fontId="29" fillId="0" borderId="10" xfId="0" applyFont="1" applyBorder="1"/>
    <xf numFmtId="49" fontId="29" fillId="0" borderId="0" xfId="0" applyNumberFormat="1" applyFont="1" applyAlignment="1">
      <alignment horizontal="center"/>
    </xf>
    <xf numFmtId="0" fontId="29" fillId="0" borderId="0" xfId="0" applyFont="1"/>
    <xf numFmtId="0" fontId="29" fillId="0" borderId="0" xfId="0" applyFont="1" applyAlignment="1">
      <alignment horizontal="center"/>
    </xf>
    <xf numFmtId="0" fontId="29" fillId="12" borderId="11" xfId="0" applyFont="1" applyFill="1" applyBorder="1" applyAlignment="1">
      <alignment horizontal="center"/>
    </xf>
    <xf numFmtId="0" fontId="29" fillId="12" borderId="12" xfId="0" applyFont="1" applyFill="1" applyBorder="1" applyAlignment="1">
      <alignment horizontal="center"/>
    </xf>
    <xf numFmtId="0" fontId="31" fillId="0" borderId="0" xfId="0" applyFont="1" applyAlignment="1">
      <alignment horizontal="left" vertical="center" wrapText="1"/>
    </xf>
    <xf numFmtId="49" fontId="31" fillId="0" borderId="0" xfId="0" applyNumberFormat="1" applyFont="1" applyAlignment="1">
      <alignment horizontal="center"/>
    </xf>
    <xf numFmtId="0" fontId="32" fillId="0" borderId="0" xfId="0" applyFont="1"/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31" fillId="13" borderId="2" xfId="0" applyFont="1" applyFill="1" applyBorder="1" applyAlignment="1">
      <alignment horizontal="left" vertical="center" wrapText="1"/>
    </xf>
    <xf numFmtId="49" fontId="31" fillId="9" borderId="2" xfId="0" applyNumberFormat="1" applyFont="1" applyFill="1" applyBorder="1" applyAlignment="1">
      <alignment horizontal="center"/>
    </xf>
    <xf numFmtId="0" fontId="31" fillId="9" borderId="13" xfId="0" applyFont="1" applyFill="1" applyBorder="1" applyAlignment="1">
      <alignment horizontal="center"/>
    </xf>
    <xf numFmtId="0" fontId="31" fillId="0" borderId="2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/>
    </xf>
    <xf numFmtId="0" fontId="31" fillId="5" borderId="2" xfId="0" applyFont="1" applyFill="1" applyBorder="1" applyAlignment="1">
      <alignment horizontal="center" vertical="center" wrapText="1"/>
    </xf>
    <xf numFmtId="0" fontId="33" fillId="0" borderId="2" xfId="0" applyFont="1" applyBorder="1" applyAlignment="1">
      <alignment horizontal="center"/>
    </xf>
    <xf numFmtId="49" fontId="33" fillId="0" borderId="2" xfId="0" applyNumberFormat="1" applyFont="1" applyBorder="1" applyAlignment="1">
      <alignment horizontal="center"/>
    </xf>
    <xf numFmtId="0" fontId="33" fillId="0" borderId="2" xfId="0" applyFont="1" applyBorder="1"/>
    <xf numFmtId="4" fontId="33" fillId="9" borderId="2" xfId="0" applyNumberFormat="1" applyFont="1" applyFill="1" applyBorder="1" applyAlignment="1">
      <alignment horizontal="right"/>
    </xf>
    <xf numFmtId="0" fontId="33" fillId="0" borderId="0" xfId="0" applyFont="1"/>
    <xf numFmtId="49" fontId="33" fillId="0" borderId="0" xfId="0" applyNumberFormat="1" applyFont="1" applyAlignment="1">
      <alignment horizontal="center"/>
    </xf>
    <xf numFmtId="0" fontId="33" fillId="0" borderId="0" xfId="0" applyFont="1" applyAlignment="1">
      <alignment horizontal="center"/>
    </xf>
    <xf numFmtId="0" fontId="6" fillId="6" borderId="2" xfId="0" applyFont="1" applyFill="1" applyBorder="1" applyAlignment="1">
      <alignment horizontal="left"/>
    </xf>
    <xf numFmtId="4" fontId="33" fillId="0" borderId="2" xfId="0" applyNumberFormat="1" applyFont="1" applyBorder="1" applyAlignment="1">
      <alignment horizontal="right"/>
    </xf>
    <xf numFmtId="49" fontId="14" fillId="0" borderId="0" xfId="0" applyNumberFormat="1" applyFont="1" applyAlignment="1">
      <alignment horizontal="center" vertical="center" wrapText="1"/>
    </xf>
    <xf numFmtId="2" fontId="33" fillId="9" borderId="2" xfId="0" applyNumberFormat="1" applyFont="1" applyFill="1" applyBorder="1" applyAlignment="1">
      <alignment horizontal="center"/>
    </xf>
    <xf numFmtId="2" fontId="33" fillId="0" borderId="0" xfId="0" applyNumberFormat="1" applyFont="1" applyAlignment="1">
      <alignment horizontal="center"/>
    </xf>
    <xf numFmtId="0" fontId="34" fillId="6" borderId="2" xfId="0" applyFont="1" applyFill="1" applyBorder="1" applyAlignment="1">
      <alignment horizontal="center" vertical="center" wrapText="1"/>
    </xf>
    <xf numFmtId="4" fontId="34" fillId="6" borderId="8" xfId="0" applyNumberFormat="1" applyFont="1" applyFill="1" applyBorder="1" applyAlignment="1">
      <alignment horizontal="center" vertical="center" wrapText="1"/>
    </xf>
    <xf numFmtId="0" fontId="35" fillId="0" borderId="13" xfId="0" applyFont="1" applyBorder="1" applyAlignment="1">
      <alignment horizontal="center"/>
    </xf>
    <xf numFmtId="0" fontId="35" fillId="0" borderId="14" xfId="0" applyFont="1" applyBorder="1" applyAlignment="1">
      <alignment horizontal="center"/>
    </xf>
    <xf numFmtId="0" fontId="16" fillId="6" borderId="2" xfId="0" applyFont="1" applyFill="1" applyBorder="1" applyAlignment="1">
      <alignment horizontal="center" vertical="center" wrapText="1"/>
    </xf>
    <xf numFmtId="4" fontId="16" fillId="6" borderId="2" xfId="0" applyNumberFormat="1" applyFont="1" applyFill="1" applyBorder="1" applyAlignment="1">
      <alignment horizontal="center" vertical="center" wrapText="1"/>
    </xf>
    <xf numFmtId="165" fontId="5" fillId="0" borderId="2" xfId="1" applyBorder="1" applyAlignment="1" applyProtection="1">
      <alignment horizontal="center"/>
    </xf>
    <xf numFmtId="165" fontId="16" fillId="0" borderId="2" xfId="1" applyFont="1" applyBorder="1" applyAlignment="1" applyProtection="1">
      <alignment horizontal="center"/>
    </xf>
    <xf numFmtId="0" fontId="16" fillId="6" borderId="2" xfId="0" applyFont="1" applyFill="1" applyBorder="1" applyAlignment="1">
      <alignment horizontal="left" vertical="center" wrapText="1"/>
    </xf>
    <xf numFmtId="165" fontId="5" fillId="0" borderId="0" xfId="1" applyBorder="1" applyAlignment="1" applyProtection="1">
      <alignment horizontal="center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165" fontId="5" fillId="0" borderId="11" xfId="1" applyBorder="1" applyAlignment="1" applyProtection="1">
      <alignment horizontal="center"/>
    </xf>
    <xf numFmtId="0" fontId="14" fillId="0" borderId="7" xfId="0" applyFont="1" applyBorder="1"/>
    <xf numFmtId="49" fontId="14" fillId="0" borderId="11" xfId="0" applyNumberFormat="1" applyFont="1" applyBorder="1" applyAlignment="1">
      <alignment horizontal="center"/>
    </xf>
    <xf numFmtId="0" fontId="14" fillId="0" borderId="11" xfId="0" applyFont="1" applyBorder="1"/>
    <xf numFmtId="0" fontId="14" fillId="0" borderId="11" xfId="0" applyFont="1" applyBorder="1" applyAlignment="1">
      <alignment horizontal="center"/>
    </xf>
    <xf numFmtId="0" fontId="35" fillId="0" borderId="7" xfId="0" applyFont="1" applyBorder="1" applyAlignment="1">
      <alignment horizontal="center"/>
    </xf>
    <xf numFmtId="165" fontId="34" fillId="0" borderId="12" xfId="1" applyFont="1" applyBorder="1" applyAlignment="1" applyProtection="1">
      <alignment horizontal="center"/>
    </xf>
    <xf numFmtId="0" fontId="14" fillId="3" borderId="11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6" fillId="7" borderId="2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justify"/>
    </xf>
    <xf numFmtId="0" fontId="19" fillId="5" borderId="1" xfId="0" applyFont="1" applyFill="1" applyBorder="1" applyAlignment="1">
      <alignment horizontal="left" vertical="center"/>
    </xf>
    <xf numFmtId="166" fontId="29" fillId="5" borderId="2" xfId="1" applyNumberFormat="1" applyFont="1" applyFill="1" applyBorder="1" applyAlignment="1" applyProtection="1">
      <alignment horizontal="center" vertical="center" wrapText="1"/>
    </xf>
    <xf numFmtId="166" fontId="29" fillId="5" borderId="2" xfId="1" applyNumberFormat="1" applyFont="1" applyFill="1" applyBorder="1" applyAlignment="1" applyProtection="1">
      <alignment horizontal="center"/>
    </xf>
    <xf numFmtId="0" fontId="0" fillId="5" borderId="2" xfId="0" applyFill="1" applyBorder="1"/>
    <xf numFmtId="49" fontId="29" fillId="0" borderId="1" xfId="0" applyNumberFormat="1" applyFont="1" applyBorder="1" applyAlignment="1">
      <alignment horizontal="center"/>
    </xf>
    <xf numFmtId="0" fontId="29" fillId="0" borderId="4" xfId="0" applyFont="1" applyBorder="1"/>
    <xf numFmtId="0" fontId="29" fillId="0" borderId="4" xfId="0" applyFont="1" applyBorder="1" applyAlignment="1">
      <alignment horizontal="center"/>
    </xf>
    <xf numFmtId="0" fontId="29" fillId="0" borderId="5" xfId="0" applyFont="1" applyBorder="1" applyAlignment="1">
      <alignment horizontal="center"/>
    </xf>
    <xf numFmtId="0" fontId="28" fillId="0" borderId="12" xfId="0" applyFont="1" applyBorder="1" applyAlignment="1">
      <alignment horizontal="center"/>
    </xf>
    <xf numFmtId="0" fontId="19" fillId="0" borderId="0" xfId="0" applyFont="1"/>
    <xf numFmtId="49" fontId="26" fillId="0" borderId="2" xfId="0" applyNumberFormat="1" applyFont="1" applyBorder="1" applyAlignment="1">
      <alignment horizontal="left" vertical="top" wrapText="1"/>
    </xf>
    <xf numFmtId="0" fontId="24" fillId="0" borderId="0" xfId="0" applyFont="1"/>
    <xf numFmtId="49" fontId="1" fillId="0" borderId="16" xfId="0" applyNumberFormat="1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center"/>
    </xf>
    <xf numFmtId="0" fontId="1" fillId="0" borderId="16" xfId="0" applyFont="1" applyBorder="1" applyAlignment="1">
      <alignment horizontal="right" vertical="center"/>
    </xf>
    <xf numFmtId="49" fontId="1" fillId="9" borderId="16" xfId="0" applyNumberFormat="1" applyFont="1" applyFill="1" applyBorder="1" applyAlignment="1">
      <alignment horizontal="left" vertical="top" wrapText="1"/>
    </xf>
    <xf numFmtId="0" fontId="1" fillId="3" borderId="16" xfId="0" applyFont="1" applyFill="1" applyBorder="1" applyAlignment="1">
      <alignment horizontal="left" vertical="center"/>
    </xf>
    <xf numFmtId="49" fontId="1" fillId="3" borderId="16" xfId="0" applyNumberFormat="1" applyFont="1" applyFill="1" applyBorder="1" applyAlignment="1">
      <alignment horizontal="left" vertical="center"/>
    </xf>
    <xf numFmtId="2" fontId="1" fillId="3" borderId="16" xfId="0" applyNumberFormat="1" applyFont="1" applyFill="1" applyBorder="1" applyAlignment="1">
      <alignment horizontal="left" vertical="center"/>
    </xf>
    <xf numFmtId="0" fontId="1" fillId="3" borderId="16" xfId="0" applyFont="1" applyFill="1" applyBorder="1" applyAlignment="1">
      <alignment horizontal="right" wrapText="1"/>
    </xf>
    <xf numFmtId="0" fontId="0" fillId="0" borderId="16" xfId="0" applyBorder="1"/>
    <xf numFmtId="0" fontId="1" fillId="0" borderId="16" xfId="0" applyFont="1" applyBorder="1" applyAlignment="1">
      <alignment horizontal="left" vertical="top" wrapText="1"/>
    </xf>
    <xf numFmtId="49" fontId="6" fillId="0" borderId="16" xfId="0" applyNumberFormat="1" applyFont="1" applyBorder="1" applyAlignment="1">
      <alignment horizontal="left" vertical="center"/>
    </xf>
    <xf numFmtId="2" fontId="6" fillId="0" borderId="16" xfId="0" applyNumberFormat="1" applyFont="1" applyBorder="1" applyAlignment="1">
      <alignment horizontal="left" vertical="center"/>
    </xf>
    <xf numFmtId="4" fontId="6" fillId="0" borderId="16" xfId="0" applyNumberFormat="1" applyFont="1" applyBorder="1" applyAlignment="1">
      <alignment horizontal="right" vertical="center"/>
    </xf>
    <xf numFmtId="167" fontId="1" fillId="0" borderId="16" xfId="0" applyNumberFormat="1" applyFont="1" applyBorder="1" applyAlignment="1">
      <alignment horizontal="right" vertical="center"/>
    </xf>
    <xf numFmtId="0" fontId="20" fillId="0" borderId="16" xfId="0" applyFont="1" applyBorder="1"/>
    <xf numFmtId="0" fontId="1" fillId="0" borderId="16" xfId="0" applyFont="1" applyBorder="1" applyAlignment="1">
      <alignment horizontal="left" wrapText="1"/>
    </xf>
    <xf numFmtId="49" fontId="6" fillId="0" borderId="16" xfId="0" applyNumberFormat="1" applyFont="1" applyBorder="1" applyAlignment="1">
      <alignment horizontal="left" vertical="center" wrapText="1"/>
    </xf>
    <xf numFmtId="2" fontId="6" fillId="0" borderId="16" xfId="0" applyNumberFormat="1" applyFont="1" applyBorder="1" applyAlignment="1">
      <alignment horizontal="left" vertical="center" wrapText="1"/>
    </xf>
    <xf numFmtId="0" fontId="6" fillId="0" borderId="16" xfId="0" applyFont="1" applyBorder="1" applyAlignment="1">
      <alignment horizontal="right" vertical="center" wrapText="1"/>
    </xf>
    <xf numFmtId="167" fontId="6" fillId="0" borderId="16" xfId="0" applyNumberFormat="1" applyFont="1" applyBorder="1" applyAlignment="1">
      <alignment horizontal="right" vertical="center"/>
    </xf>
    <xf numFmtId="0" fontId="6" fillId="0" borderId="16" xfId="0" applyFont="1" applyBorder="1" applyAlignment="1">
      <alignment horizontal="left" vertical="center"/>
    </xf>
    <xf numFmtId="4" fontId="1" fillId="0" borderId="16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17" xfId="0" applyFont="1" applyBorder="1" applyAlignment="1">
      <alignment horizontal="left" wrapText="1"/>
    </xf>
    <xf numFmtId="49" fontId="6" fillId="0" borderId="0" xfId="0" applyNumberFormat="1" applyFont="1" applyAlignment="1">
      <alignment horizontal="left" vertical="center"/>
    </xf>
    <xf numFmtId="2" fontId="6" fillId="0" borderId="0" xfId="0" applyNumberFormat="1" applyFont="1" applyAlignment="1">
      <alignment horizontal="left" vertical="center" wrapText="1"/>
    </xf>
    <xf numFmtId="4" fontId="8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0" fontId="0" fillId="0" borderId="18" xfId="0" applyBorder="1"/>
    <xf numFmtId="0" fontId="1" fillId="9" borderId="19" xfId="0" applyFont="1" applyFill="1" applyBorder="1" applyAlignment="1">
      <alignment horizontal="left" wrapText="1"/>
    </xf>
    <xf numFmtId="0" fontId="0" fillId="0" borderId="20" xfId="0" applyBorder="1"/>
    <xf numFmtId="0" fontId="0" fillId="9" borderId="16" xfId="0" applyFill="1" applyBorder="1"/>
    <xf numFmtId="0" fontId="0" fillId="0" borderId="21" xfId="0" applyBorder="1"/>
    <xf numFmtId="0" fontId="1" fillId="9" borderId="22" xfId="0" applyFont="1" applyFill="1" applyBorder="1" applyAlignment="1">
      <alignment horizontal="left" wrapText="1"/>
    </xf>
    <xf numFmtId="0" fontId="0" fillId="0" borderId="23" xfId="0" applyBorder="1"/>
    <xf numFmtId="0" fontId="0" fillId="0" borderId="16" xfId="0" applyBorder="1" applyAlignment="1">
      <alignment wrapText="1"/>
    </xf>
    <xf numFmtId="0" fontId="1" fillId="3" borderId="9" xfId="0" applyFont="1" applyFill="1" applyBorder="1" applyAlignment="1">
      <alignment horizontal="right" wrapText="1"/>
    </xf>
    <xf numFmtId="49" fontId="1" fillId="0" borderId="16" xfId="0" applyNumberFormat="1" applyFont="1" applyBorder="1" applyAlignment="1">
      <alignment horizontal="left" vertical="center" wrapText="1"/>
    </xf>
    <xf numFmtId="4" fontId="6" fillId="9" borderId="16" xfId="0" applyNumberFormat="1" applyFont="1" applyFill="1" applyBorder="1" applyAlignment="1">
      <alignment horizontal="right" vertical="center"/>
    </xf>
    <xf numFmtId="0" fontId="0" fillId="0" borderId="24" xfId="0" applyBorder="1"/>
    <xf numFmtId="49" fontId="1" fillId="0" borderId="0" xfId="0" applyNumberFormat="1" applyFont="1" applyAlignment="1">
      <alignment horizontal="left" vertical="center" wrapText="1"/>
    </xf>
    <xf numFmtId="2" fontId="6" fillId="0" borderId="0" xfId="0" applyNumberFormat="1" applyFont="1" applyAlignment="1">
      <alignment horizontal="left" vertical="center"/>
    </xf>
    <xf numFmtId="4" fontId="6" fillId="0" borderId="0" xfId="0" applyNumberFormat="1" applyFont="1" applyAlignment="1">
      <alignment horizontal="right" vertical="center"/>
    </xf>
    <xf numFmtId="167" fontId="1" fillId="0" borderId="0" xfId="0" applyNumberFormat="1" applyFont="1" applyAlignment="1">
      <alignment horizontal="right" vertical="center"/>
    </xf>
    <xf numFmtId="0" fontId="20" fillId="9" borderId="20" xfId="0" applyFont="1" applyFill="1" applyBorder="1"/>
    <xf numFmtId="0" fontId="20" fillId="9" borderId="23" xfId="0" applyFont="1" applyFill="1" applyBorder="1"/>
    <xf numFmtId="0" fontId="1" fillId="3" borderId="15" xfId="0" applyFont="1" applyFill="1" applyBorder="1" applyAlignment="1">
      <alignment horizontal="right" wrapText="1"/>
    </xf>
    <xf numFmtId="0" fontId="1" fillId="0" borderId="0" xfId="0" applyFont="1" applyAlignment="1">
      <alignment horizontal="right" wrapText="1"/>
    </xf>
    <xf numFmtId="0" fontId="9" fillId="0" borderId="16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wrapText="1"/>
    </xf>
    <xf numFmtId="0" fontId="6" fillId="9" borderId="16" xfId="0" applyFont="1" applyFill="1" applyBorder="1" applyAlignment="1">
      <alignment horizontal="right" vertical="center" wrapText="1"/>
    </xf>
    <xf numFmtId="0" fontId="40" fillId="0" borderId="16" xfId="0" applyFont="1" applyBorder="1" applyAlignment="1">
      <alignment wrapText="1"/>
    </xf>
    <xf numFmtId="0" fontId="6" fillId="0" borderId="16" xfId="0" applyFont="1" applyBorder="1" applyAlignment="1">
      <alignment horizontal="left" wrapText="1"/>
    </xf>
    <xf numFmtId="0" fontId="19" fillId="6" borderId="16" xfId="0" applyFont="1" applyFill="1" applyBorder="1" applyAlignment="1">
      <alignment vertical="center" wrapText="1"/>
    </xf>
    <xf numFmtId="0" fontId="41" fillId="0" borderId="16" xfId="0" applyFont="1" applyBorder="1"/>
    <xf numFmtId="0" fontId="42" fillId="0" borderId="16" xfId="0" applyFont="1" applyBorder="1"/>
    <xf numFmtId="0" fontId="41" fillId="9" borderId="16" xfId="0" applyFont="1" applyFill="1" applyBorder="1"/>
    <xf numFmtId="0" fontId="43" fillId="0" borderId="16" xfId="0" applyFont="1" applyBorder="1"/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44" fillId="0" borderId="0" xfId="0" applyFont="1"/>
    <xf numFmtId="165" fontId="6" fillId="6" borderId="7" xfId="1" applyFont="1" applyFill="1" applyBorder="1" applyAlignment="1" applyProtection="1">
      <alignment horizontal="center" vertical="center"/>
    </xf>
    <xf numFmtId="165" fontId="6" fillId="0" borderId="7" xfId="1" applyFont="1" applyBorder="1" applyAlignment="1" applyProtection="1">
      <alignment vertical="center"/>
    </xf>
    <xf numFmtId="165" fontId="6" fillId="0" borderId="11" xfId="1" applyFont="1" applyBorder="1" applyAlignment="1" applyProtection="1">
      <alignment vertical="center"/>
    </xf>
    <xf numFmtId="165" fontId="6" fillId="0" borderId="12" xfId="1" applyFont="1" applyBorder="1" applyAlignment="1" applyProtection="1">
      <alignment vertical="center"/>
    </xf>
    <xf numFmtId="165" fontId="1" fillId="6" borderId="13" xfId="1" applyFont="1" applyFill="1" applyBorder="1" applyAlignment="1" applyProtection="1">
      <alignment horizontal="left" vertical="center"/>
    </xf>
    <xf numFmtId="165" fontId="1" fillId="6" borderId="14" xfId="1" applyFont="1" applyFill="1" applyBorder="1" applyAlignment="1" applyProtection="1">
      <alignment horizontal="left" vertical="center"/>
    </xf>
    <xf numFmtId="165" fontId="1" fillId="6" borderId="11" xfId="1" applyFont="1" applyFill="1" applyBorder="1" applyAlignment="1" applyProtection="1">
      <alignment horizontal="left" vertical="center"/>
    </xf>
    <xf numFmtId="165" fontId="1" fillId="6" borderId="12" xfId="1" applyFont="1" applyFill="1" applyBorder="1" applyAlignment="1" applyProtection="1">
      <alignment horizontal="left" vertical="center"/>
    </xf>
    <xf numFmtId="0" fontId="45" fillId="0" borderId="2" xfId="0" applyFont="1" applyBorder="1" applyAlignment="1">
      <alignment wrapText="1"/>
    </xf>
    <xf numFmtId="49" fontId="46" fillId="25" borderId="2" xfId="0" applyNumberFormat="1" applyFont="1" applyFill="1" applyBorder="1" applyAlignment="1">
      <alignment horizontal="center" vertical="center"/>
    </xf>
    <xf numFmtId="49" fontId="47" fillId="9" borderId="2" xfId="0" applyNumberFormat="1" applyFont="1" applyFill="1" applyBorder="1" applyAlignment="1">
      <alignment horizontal="center"/>
    </xf>
    <xf numFmtId="49" fontId="47" fillId="9" borderId="0" xfId="0" applyNumberFormat="1" applyFont="1" applyFill="1" applyAlignment="1">
      <alignment horizontal="center"/>
    </xf>
    <xf numFmtId="49" fontId="47" fillId="25" borderId="2" xfId="0" applyNumberFormat="1" applyFont="1" applyFill="1" applyBorder="1" applyAlignment="1">
      <alignment horizontal="center" vertical="center"/>
    </xf>
    <xf numFmtId="49" fontId="28" fillId="25" borderId="2" xfId="0" applyNumberFormat="1" applyFont="1" applyFill="1" applyBorder="1" applyAlignment="1">
      <alignment horizontal="center" vertical="center"/>
    </xf>
    <xf numFmtId="0" fontId="29" fillId="12" borderId="0" xfId="0" applyFont="1" applyFill="1" applyAlignment="1">
      <alignment horizontal="left"/>
    </xf>
    <xf numFmtId="0" fontId="29" fillId="12" borderId="0" xfId="0" applyFont="1" applyFill="1" applyAlignment="1">
      <alignment horizontal="center"/>
    </xf>
    <xf numFmtId="49" fontId="48" fillId="9" borderId="2" xfId="0" applyNumberFormat="1" applyFont="1" applyFill="1" applyBorder="1" applyAlignment="1">
      <alignment horizontal="center"/>
    </xf>
    <xf numFmtId="49" fontId="47" fillId="22" borderId="2" xfId="0" applyNumberFormat="1" applyFont="1" applyFill="1" applyBorder="1" applyAlignment="1">
      <alignment horizontal="center"/>
    </xf>
    <xf numFmtId="49" fontId="6" fillId="7" borderId="0" xfId="0" applyNumberFormat="1" applyFont="1" applyFill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49" fontId="6" fillId="0" borderId="0" xfId="0" applyNumberFormat="1" applyFont="1" applyAlignment="1">
      <alignment horizontal="left" vertical="center" wrapText="1"/>
    </xf>
    <xf numFmtId="0" fontId="54" fillId="0" borderId="2" xfId="0" applyFont="1" applyBorder="1" applyAlignment="1">
      <alignment vertical="center" wrapText="1"/>
    </xf>
    <xf numFmtId="0" fontId="54" fillId="0" borderId="16" xfId="0" applyFont="1" applyBorder="1" applyAlignment="1">
      <alignment vertical="center" wrapText="1"/>
    </xf>
    <xf numFmtId="0" fontId="27" fillId="25" borderId="2" xfId="0" applyFont="1" applyFill="1" applyBorder="1"/>
    <xf numFmtId="0" fontId="28" fillId="25" borderId="2" xfId="0" applyFont="1" applyFill="1" applyBorder="1" applyAlignment="1">
      <alignment horizontal="left" vertical="center" wrapText="1"/>
    </xf>
    <xf numFmtId="0" fontId="19" fillId="22" borderId="2" xfId="0" applyFont="1" applyFill="1" applyBorder="1" applyAlignment="1">
      <alignment horizontal="left" vertical="center" wrapText="1"/>
    </xf>
    <xf numFmtId="0" fontId="22" fillId="22" borderId="2" xfId="0" applyFont="1" applyFill="1" applyBorder="1" applyAlignment="1">
      <alignment horizontal="left" wrapText="1"/>
    </xf>
    <xf numFmtId="0" fontId="45" fillId="22" borderId="2" xfId="0" applyFont="1" applyFill="1" applyBorder="1" applyAlignment="1">
      <alignment wrapText="1"/>
    </xf>
    <xf numFmtId="49" fontId="34" fillId="9" borderId="2" xfId="0" applyNumberFormat="1" applyFont="1" applyFill="1" applyBorder="1" applyAlignment="1">
      <alignment horizontal="center"/>
    </xf>
    <xf numFmtId="49" fontId="55" fillId="9" borderId="2" xfId="0" applyNumberFormat="1" applyFont="1" applyFill="1" applyBorder="1" applyAlignment="1">
      <alignment horizontal="center"/>
    </xf>
    <xf numFmtId="0" fontId="1" fillId="26" borderId="2" xfId="0" applyFont="1" applyFill="1" applyBorder="1" applyAlignment="1">
      <alignment horizontal="left"/>
    </xf>
    <xf numFmtId="0" fontId="1" fillId="22" borderId="2" xfId="0" applyFont="1" applyFill="1" applyBorder="1" applyAlignment="1">
      <alignment horizontal="justify" vertical="top" wrapText="1"/>
    </xf>
    <xf numFmtId="0" fontId="6" fillId="22" borderId="2" xfId="0" applyFont="1" applyFill="1" applyBorder="1" applyAlignment="1">
      <alignment horizontal="justify" vertical="top" wrapText="1"/>
    </xf>
    <xf numFmtId="0" fontId="15" fillId="22" borderId="2" xfId="0" applyFont="1" applyFill="1" applyBorder="1" applyAlignment="1">
      <alignment horizontal="justify" vertical="top" wrapText="1"/>
    </xf>
    <xf numFmtId="0" fontId="6" fillId="26" borderId="2" xfId="0" applyFont="1" applyFill="1" applyBorder="1" applyAlignment="1">
      <alignment horizontal="left"/>
    </xf>
    <xf numFmtId="0" fontId="36" fillId="22" borderId="0" xfId="0" applyFont="1" applyFill="1" applyAlignment="1">
      <alignment wrapText="1"/>
    </xf>
    <xf numFmtId="0" fontId="28" fillId="11" borderId="16" xfId="0" applyFont="1" applyFill="1" applyBorder="1"/>
    <xf numFmtId="49" fontId="47" fillId="22" borderId="16" xfId="0" applyNumberFormat="1" applyFont="1" applyFill="1" applyBorder="1" applyAlignment="1">
      <alignment horizontal="center"/>
    </xf>
    <xf numFmtId="0" fontId="28" fillId="0" borderId="16" xfId="0" applyFont="1" applyBorder="1" applyAlignment="1">
      <alignment horizontal="center"/>
    </xf>
    <xf numFmtId="0" fontId="28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vertical="center" wrapText="1"/>
    </xf>
    <xf numFmtId="0" fontId="0" fillId="5" borderId="16" xfId="0" applyFill="1" applyBorder="1"/>
    <xf numFmtId="4" fontId="0" fillId="22" borderId="16" xfId="0" applyNumberFormat="1" applyFill="1" applyBorder="1"/>
    <xf numFmtId="0" fontId="1" fillId="31" borderId="16" xfId="0" applyFont="1" applyFill="1" applyBorder="1" applyAlignment="1">
      <alignment horizontal="right" wrapText="1"/>
    </xf>
    <xf numFmtId="0" fontId="16" fillId="0" borderId="16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center" vertical="center" wrapText="1"/>
    </xf>
    <xf numFmtId="4" fontId="0" fillId="0" borderId="16" xfId="0" applyNumberFormat="1" applyBorder="1"/>
    <xf numFmtId="4" fontId="0" fillId="22" borderId="22" xfId="0" applyNumberFormat="1" applyFill="1" applyBorder="1"/>
    <xf numFmtId="4" fontId="56" fillId="22" borderId="22" xfId="0" applyNumberFormat="1" applyFont="1" applyFill="1" applyBorder="1"/>
    <xf numFmtId="49" fontId="28" fillId="0" borderId="16" xfId="0" applyNumberFormat="1" applyFont="1" applyBorder="1" applyAlignment="1">
      <alignment horizontal="center"/>
    </xf>
    <xf numFmtId="0" fontId="19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/>
    </xf>
    <xf numFmtId="0" fontId="1" fillId="21" borderId="16" xfId="0" applyFont="1" applyFill="1" applyBorder="1" applyAlignment="1">
      <alignment horizontal="left" vertical="center"/>
    </xf>
    <xf numFmtId="4" fontId="51" fillId="22" borderId="22" xfId="0" applyNumberFormat="1" applyFont="1" applyFill="1" applyBorder="1"/>
    <xf numFmtId="49" fontId="47" fillId="0" borderId="16" xfId="0" applyNumberFormat="1" applyFont="1" applyBorder="1" applyAlignment="1">
      <alignment horizontal="center"/>
    </xf>
    <xf numFmtId="0" fontId="1" fillId="21" borderId="1" xfId="0" applyFont="1" applyFill="1" applyBorder="1" applyAlignment="1">
      <alignment horizontal="left" vertical="center"/>
    </xf>
    <xf numFmtId="0" fontId="19" fillId="6" borderId="16" xfId="0" applyFont="1" applyFill="1" applyBorder="1" applyAlignment="1">
      <alignment horizontal="center" vertical="center" wrapText="1"/>
    </xf>
    <xf numFmtId="4" fontId="51" fillId="22" borderId="16" xfId="0" applyNumberFormat="1" applyFont="1" applyFill="1" applyBorder="1"/>
    <xf numFmtId="0" fontId="28" fillId="0" borderId="16" xfId="0" applyFont="1" applyBorder="1"/>
    <xf numFmtId="0" fontId="19" fillId="0" borderId="0" xfId="0" applyFont="1" applyAlignment="1">
      <alignment horizontal="center" vertical="center" wrapText="1"/>
    </xf>
    <xf numFmtId="0" fontId="19" fillId="6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4" fontId="0" fillId="0" borderId="0" xfId="0" applyNumberFormat="1"/>
    <xf numFmtId="0" fontId="28" fillId="5" borderId="16" xfId="0" applyFont="1" applyFill="1" applyBorder="1" applyAlignment="1">
      <alignment horizontal="center" vertical="center" wrapText="1"/>
    </xf>
    <xf numFmtId="0" fontId="21" fillId="22" borderId="16" xfId="0" applyFont="1" applyFill="1" applyBorder="1" applyAlignment="1">
      <alignment horizontal="center" vertical="center"/>
    </xf>
    <xf numFmtId="0" fontId="21" fillId="0" borderId="16" xfId="0" applyFont="1" applyBorder="1"/>
    <xf numFmtId="0" fontId="28" fillId="0" borderId="0" xfId="0" applyFont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52" fillId="0" borderId="16" xfId="0" applyFont="1" applyBorder="1" applyAlignment="1">
      <alignment horizontal="center" vertical="center" wrapText="1"/>
    </xf>
    <xf numFmtId="0" fontId="16" fillId="6" borderId="16" xfId="0" applyFont="1" applyFill="1" applyBorder="1" applyAlignment="1">
      <alignment horizontal="center" vertical="center" wrapText="1"/>
    </xf>
    <xf numFmtId="0" fontId="16" fillId="6" borderId="16" xfId="0" applyFont="1" applyFill="1" applyBorder="1" applyAlignment="1">
      <alignment horizontal="left" vertical="center" wrapText="1"/>
    </xf>
    <xf numFmtId="0" fontId="24" fillId="6" borderId="16" xfId="0" applyFont="1" applyFill="1" applyBorder="1" applyAlignment="1">
      <alignment vertical="center" wrapText="1"/>
    </xf>
    <xf numFmtId="0" fontId="26" fillId="0" borderId="16" xfId="0" applyFont="1" applyBorder="1"/>
    <xf numFmtId="0" fontId="24" fillId="6" borderId="8" xfId="0" applyFont="1" applyFill="1" applyBorder="1" applyAlignment="1">
      <alignment vertical="center" wrapText="1"/>
    </xf>
    <xf numFmtId="0" fontId="28" fillId="32" borderId="16" xfId="0" applyFont="1" applyFill="1" applyBorder="1" applyAlignment="1">
      <alignment horizontal="center" vertical="center" wrapText="1"/>
    </xf>
    <xf numFmtId="0" fontId="0" fillId="33" borderId="16" xfId="0" applyFill="1" applyBorder="1"/>
    <xf numFmtId="0" fontId="0" fillId="0" borderId="16" xfId="0" applyBorder="1" applyAlignment="1">
      <alignment horizontal="center"/>
    </xf>
    <xf numFmtId="0" fontId="25" fillId="0" borderId="16" xfId="0" applyFont="1" applyBorder="1" applyAlignment="1">
      <alignment horizontal="center" vertical="center"/>
    </xf>
    <xf numFmtId="0" fontId="21" fillId="0" borderId="16" xfId="0" applyFont="1" applyBorder="1" applyAlignment="1">
      <alignment wrapText="1"/>
    </xf>
    <xf numFmtId="0" fontId="21" fillId="0" borderId="16" xfId="0" applyFont="1" applyBorder="1" applyAlignment="1">
      <alignment horizontal="center"/>
    </xf>
    <xf numFmtId="49" fontId="6" fillId="0" borderId="16" xfId="0" applyNumberFormat="1" applyFont="1" applyBorder="1" applyAlignment="1">
      <alignment horizontal="center" vertical="center" wrapText="1"/>
    </xf>
    <xf numFmtId="0" fontId="19" fillId="6" borderId="16" xfId="0" applyFont="1" applyFill="1" applyBorder="1" applyAlignment="1">
      <alignment horizontal="center" vertical="center"/>
    </xf>
    <xf numFmtId="4" fontId="20" fillId="11" borderId="2" xfId="1" applyNumberFormat="1" applyFont="1" applyFill="1" applyBorder="1" applyAlignment="1" applyProtection="1">
      <alignment horizontal="center"/>
    </xf>
    <xf numFmtId="0" fontId="51" fillId="0" borderId="16" xfId="0" applyFont="1" applyBorder="1"/>
    <xf numFmtId="49" fontId="6" fillId="5" borderId="16" xfId="0" applyNumberFormat="1" applyFont="1" applyFill="1" applyBorder="1" applyAlignment="1">
      <alignment horizontal="left" vertical="center" wrapText="1"/>
    </xf>
    <xf numFmtId="0" fontId="58" fillId="0" borderId="16" xfId="0" applyFont="1" applyBorder="1" applyAlignment="1">
      <alignment vertical="center" wrapText="1"/>
    </xf>
    <xf numFmtId="4" fontId="16" fillId="6" borderId="16" xfId="0" applyNumberFormat="1" applyFont="1" applyFill="1" applyBorder="1" applyAlignment="1">
      <alignment horizontal="center" vertical="center" wrapText="1"/>
    </xf>
    <xf numFmtId="165" fontId="5" fillId="0" borderId="16" xfId="1" applyBorder="1" applyAlignment="1" applyProtection="1">
      <alignment horizontal="center"/>
    </xf>
    <xf numFmtId="0" fontId="59" fillId="0" borderId="16" xfId="0" applyFont="1" applyBorder="1" applyAlignment="1">
      <alignment horizontal="center" vertical="center"/>
    </xf>
    <xf numFmtId="0" fontId="15" fillId="0" borderId="25" xfId="0" applyFont="1" applyBorder="1" applyAlignment="1">
      <alignment horizontal="left" vertical="top" wrapText="1"/>
    </xf>
    <xf numFmtId="0" fontId="15" fillId="0" borderId="29" xfId="0" applyFont="1" applyBorder="1" applyAlignment="1">
      <alignment horizontal="left" vertical="top" wrapText="1"/>
    </xf>
    <xf numFmtId="0" fontId="60" fillId="0" borderId="0" xfId="0" applyFont="1" applyAlignment="1">
      <alignment horizontal="left" wrapText="1"/>
    </xf>
    <xf numFmtId="0" fontId="15" fillId="36" borderId="33" xfId="0" applyFont="1" applyFill="1" applyBorder="1" applyAlignment="1">
      <alignment horizontal="left" vertical="center" wrapText="1"/>
    </xf>
    <xf numFmtId="0" fontId="15" fillId="36" borderId="34" xfId="0" applyFont="1" applyFill="1" applyBorder="1" applyAlignment="1">
      <alignment horizontal="left" vertical="center" wrapText="1"/>
    </xf>
    <xf numFmtId="0" fontId="15" fillId="36" borderId="34" xfId="0" applyFont="1" applyFill="1" applyBorder="1" applyAlignment="1">
      <alignment horizontal="right" wrapText="1"/>
    </xf>
    <xf numFmtId="0" fontId="15" fillId="36" borderId="35" xfId="0" applyFont="1" applyFill="1" applyBorder="1" applyAlignment="1">
      <alignment horizontal="center" vertical="center" wrapText="1"/>
    </xf>
    <xf numFmtId="0" fontId="60" fillId="0" borderId="28" xfId="0" applyFont="1" applyBorder="1" applyAlignment="1">
      <alignment horizontal="left" wrapText="1"/>
    </xf>
    <xf numFmtId="0" fontId="15" fillId="34" borderId="25" xfId="0" applyFont="1" applyFill="1" applyBorder="1" applyAlignment="1">
      <alignment horizontal="right" vertical="center" wrapText="1"/>
    </xf>
    <xf numFmtId="0" fontId="15" fillId="34" borderId="25" xfId="0" applyFont="1" applyFill="1" applyBorder="1" applyAlignment="1">
      <alignment horizontal="right" wrapText="1"/>
    </xf>
    <xf numFmtId="0" fontId="60" fillId="0" borderId="25" xfId="0" applyFont="1" applyBorder="1" applyAlignment="1">
      <alignment horizontal="left" wrapText="1"/>
    </xf>
    <xf numFmtId="0" fontId="15" fillId="28" borderId="25" xfId="0" applyFont="1" applyFill="1" applyBorder="1" applyAlignment="1">
      <alignment horizontal="right" vertical="center" wrapText="1"/>
    </xf>
    <xf numFmtId="0" fontId="15" fillId="28" borderId="25" xfId="0" applyFont="1" applyFill="1" applyBorder="1" applyAlignment="1">
      <alignment horizontal="right" wrapText="1"/>
    </xf>
    <xf numFmtId="0" fontId="15" fillId="35" borderId="25" xfId="0" applyFont="1" applyFill="1" applyBorder="1" applyAlignment="1">
      <alignment horizontal="right" vertical="center" wrapText="1"/>
    </xf>
    <xf numFmtId="0" fontId="15" fillId="35" borderId="25" xfId="0" applyFont="1" applyFill="1" applyBorder="1" applyAlignment="1">
      <alignment horizontal="right" wrapText="1"/>
    </xf>
    <xf numFmtId="0" fontId="15" fillId="22" borderId="25" xfId="0" applyFont="1" applyFill="1" applyBorder="1" applyAlignment="1">
      <alignment horizontal="right" vertical="center" wrapText="1"/>
    </xf>
    <xf numFmtId="0" fontId="15" fillId="22" borderId="25" xfId="0" applyFont="1" applyFill="1" applyBorder="1" applyAlignment="1">
      <alignment horizontal="right" wrapText="1"/>
    </xf>
    <xf numFmtId="0" fontId="15" fillId="37" borderId="36" xfId="0" applyFont="1" applyFill="1" applyBorder="1" applyAlignment="1">
      <alignment horizontal="left" vertical="center" wrapText="1"/>
    </xf>
    <xf numFmtId="0" fontId="61" fillId="0" borderId="0" xfId="0" applyFont="1" applyAlignment="1">
      <alignment horizontal="left" vertical="center" wrapText="1"/>
    </xf>
    <xf numFmtId="0" fontId="15" fillId="0" borderId="39" xfId="0" applyFont="1" applyBorder="1" applyAlignment="1">
      <alignment horizontal="right" vertical="center" wrapText="1"/>
    </xf>
    <xf numFmtId="0" fontId="60" fillId="38" borderId="28" xfId="0" applyFont="1" applyFill="1" applyBorder="1" applyAlignment="1">
      <alignment horizontal="left" vertical="center" wrapText="1"/>
    </xf>
    <xf numFmtId="0" fontId="60" fillId="0" borderId="25" xfId="0" applyFont="1" applyBorder="1" applyAlignment="1">
      <alignment horizontal="right" vertical="center" wrapText="1"/>
    </xf>
    <xf numFmtId="0" fontId="60" fillId="38" borderId="25" xfId="0" applyFont="1" applyFill="1" applyBorder="1" applyAlignment="1">
      <alignment horizontal="left" vertical="center" wrapText="1"/>
    </xf>
    <xf numFmtId="0" fontId="60" fillId="0" borderId="0" xfId="0" applyFont="1" applyAlignment="1">
      <alignment horizontal="right" vertical="center" wrapText="1"/>
    </xf>
    <xf numFmtId="0" fontId="15" fillId="37" borderId="37" xfId="0" applyFont="1" applyFill="1" applyBorder="1" applyAlignment="1">
      <alignment horizontal="left" vertical="center" wrapText="1"/>
    </xf>
    <xf numFmtId="0" fontId="15" fillId="0" borderId="28" xfId="0" applyFont="1" applyBorder="1" applyAlignment="1">
      <alignment horizontal="right" vertical="center" wrapText="1"/>
    </xf>
    <xf numFmtId="0" fontId="15" fillId="37" borderId="38" xfId="0" applyFont="1" applyFill="1" applyBorder="1" applyAlignment="1">
      <alignment horizontal="left" vertical="center" wrapText="1"/>
    </xf>
    <xf numFmtId="0" fontId="60" fillId="0" borderId="28" xfId="0" applyFont="1" applyBorder="1" applyAlignment="1">
      <alignment horizontal="center" vertical="center" wrapText="1"/>
    </xf>
    <xf numFmtId="0" fontId="60" fillId="0" borderId="25" xfId="0" applyFont="1" applyBorder="1" applyAlignment="1">
      <alignment horizontal="left" vertical="center" wrapText="1"/>
    </xf>
    <xf numFmtId="0" fontId="15" fillId="39" borderId="29" xfId="0" applyFont="1" applyFill="1" applyBorder="1" applyAlignment="1">
      <alignment horizontal="left" vertical="center" wrapText="1"/>
    </xf>
    <xf numFmtId="0" fontId="60" fillId="39" borderId="28" xfId="0" applyFont="1" applyFill="1" applyBorder="1" applyAlignment="1">
      <alignment horizontal="left" vertical="center" wrapText="1"/>
    </xf>
    <xf numFmtId="0" fontId="60" fillId="39" borderId="25" xfId="0" applyFont="1" applyFill="1" applyBorder="1" applyAlignment="1">
      <alignment horizontal="left" vertical="center" wrapText="1"/>
    </xf>
    <xf numFmtId="0" fontId="61" fillId="0" borderId="0" xfId="0" applyFont="1" applyAlignment="1">
      <alignment horizontal="right" vertical="center" wrapText="1"/>
    </xf>
    <xf numFmtId="0" fontId="15" fillId="39" borderId="37" xfId="0" applyFont="1" applyFill="1" applyBorder="1" applyAlignment="1">
      <alignment horizontal="left" vertical="center" wrapText="1"/>
    </xf>
    <xf numFmtId="0" fontId="15" fillId="39" borderId="38" xfId="0" applyFont="1" applyFill="1" applyBorder="1" applyAlignment="1">
      <alignment horizontal="left" vertical="center" wrapText="1"/>
    </xf>
    <xf numFmtId="0" fontId="61" fillId="39" borderId="25" xfId="0" applyFont="1" applyFill="1" applyBorder="1" applyAlignment="1">
      <alignment horizontal="left" vertical="center" wrapText="1"/>
    </xf>
    <xf numFmtId="0" fontId="61" fillId="0" borderId="25" xfId="0" applyFont="1" applyBorder="1" applyAlignment="1">
      <alignment horizontal="right" vertical="center" wrapText="1"/>
    </xf>
    <xf numFmtId="0" fontId="15" fillId="40" borderId="29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right" vertical="center" wrapText="1"/>
    </xf>
    <xf numFmtId="0" fontId="61" fillId="40" borderId="28" xfId="0" applyFont="1" applyFill="1" applyBorder="1" applyAlignment="1">
      <alignment horizontal="left" vertical="center" wrapText="1"/>
    </xf>
    <xf numFmtId="0" fontId="60" fillId="40" borderId="25" xfId="0" applyFont="1" applyFill="1" applyBorder="1" applyAlignment="1">
      <alignment horizontal="left" vertical="center" wrapText="1"/>
    </xf>
    <xf numFmtId="0" fontId="15" fillId="40" borderId="38" xfId="0" applyFont="1" applyFill="1" applyBorder="1" applyAlignment="1">
      <alignment horizontal="left" vertical="center" wrapText="1"/>
    </xf>
    <xf numFmtId="0" fontId="15" fillId="41" borderId="29" xfId="0" applyFont="1" applyFill="1" applyBorder="1" applyAlignment="1">
      <alignment horizontal="left" vertical="center" wrapText="1"/>
    </xf>
    <xf numFmtId="0" fontId="61" fillId="41" borderId="28" xfId="0" applyFont="1" applyFill="1" applyBorder="1" applyAlignment="1">
      <alignment horizontal="left" vertical="center" wrapText="1"/>
    </xf>
    <xf numFmtId="0" fontId="60" fillId="0" borderId="25" xfId="0" applyFont="1" applyBorder="1" applyAlignment="1">
      <alignment horizontal="right" wrapText="1"/>
    </xf>
    <xf numFmtId="0" fontId="61" fillId="0" borderId="25" xfId="0" applyFont="1" applyBorder="1" applyAlignment="1">
      <alignment horizontal="center" vertical="center" wrapText="1"/>
    </xf>
    <xf numFmtId="0" fontId="61" fillId="0" borderId="25" xfId="0" applyFont="1" applyBorder="1" applyAlignment="1">
      <alignment horizontal="right" wrapText="1"/>
    </xf>
    <xf numFmtId="0" fontId="60" fillId="0" borderId="25" xfId="0" applyFont="1" applyBorder="1" applyAlignment="1">
      <alignment horizontal="center" vertical="center" wrapText="1"/>
    </xf>
    <xf numFmtId="0" fontId="15" fillId="41" borderId="38" xfId="0" applyFont="1" applyFill="1" applyBorder="1" applyAlignment="1">
      <alignment horizontal="left" vertical="center" wrapText="1"/>
    </xf>
    <xf numFmtId="0" fontId="61" fillId="0" borderId="25" xfId="0" applyFont="1" applyBorder="1" applyAlignment="1">
      <alignment horizontal="left" vertical="center" wrapText="1"/>
    </xf>
    <xf numFmtId="0" fontId="15" fillId="0" borderId="25" xfId="0" applyFont="1" applyBorder="1" applyAlignment="1">
      <alignment horizontal="right" vertical="center" wrapText="1"/>
    </xf>
    <xf numFmtId="0" fontId="61" fillId="42" borderId="28" xfId="0" applyFont="1" applyFill="1" applyBorder="1" applyAlignment="1">
      <alignment horizontal="left" vertical="center" wrapText="1"/>
    </xf>
    <xf numFmtId="0" fontId="49" fillId="34" borderId="25" xfId="0" applyFont="1" applyFill="1" applyBorder="1" applyAlignment="1">
      <alignment horizontal="right" wrapText="1"/>
    </xf>
    <xf numFmtId="0" fontId="49" fillId="28" borderId="25" xfId="0" applyFont="1" applyFill="1" applyBorder="1" applyAlignment="1">
      <alignment horizontal="right" wrapText="1"/>
    </xf>
    <xf numFmtId="0" fontId="49" fillId="35" borderId="38" xfId="0" applyFont="1" applyFill="1" applyBorder="1" applyAlignment="1">
      <alignment horizontal="right" wrapText="1"/>
    </xf>
    <xf numFmtId="0" fontId="49" fillId="22" borderId="38" xfId="0" applyFont="1" applyFill="1" applyBorder="1" applyAlignment="1">
      <alignment horizontal="right" wrapText="1"/>
    </xf>
    <xf numFmtId="0" fontId="15" fillId="43" borderId="25" xfId="0" applyFont="1" applyFill="1" applyBorder="1" applyAlignment="1">
      <alignment horizontal="left" vertical="center" wrapText="1"/>
    </xf>
    <xf numFmtId="0" fontId="15" fillId="43" borderId="25" xfId="0" applyFont="1" applyFill="1" applyBorder="1" applyAlignment="1">
      <alignment horizontal="left" wrapText="1"/>
    </xf>
    <xf numFmtId="4" fontId="15" fillId="0" borderId="25" xfId="0" applyNumberFormat="1" applyFont="1" applyBorder="1" applyAlignment="1">
      <alignment horizontal="right" vertical="center" wrapText="1"/>
    </xf>
    <xf numFmtId="0" fontId="60" fillId="43" borderId="25" xfId="0" applyFont="1" applyFill="1" applyBorder="1" applyAlignment="1">
      <alignment horizontal="left" vertical="center" wrapText="1"/>
    </xf>
    <xf numFmtId="0" fontId="49" fillId="28" borderId="25" xfId="0" applyFont="1" applyFill="1" applyBorder="1" applyAlignment="1">
      <alignment horizontal="left" wrapText="1"/>
    </xf>
    <xf numFmtId="0" fontId="60" fillId="43" borderId="25" xfId="0" applyFont="1" applyFill="1" applyBorder="1" applyAlignment="1">
      <alignment horizontal="left" wrapText="1"/>
    </xf>
    <xf numFmtId="0" fontId="49" fillId="35" borderId="25" xfId="0" applyFont="1" applyFill="1" applyBorder="1" applyAlignment="1">
      <alignment horizontal="right" wrapText="1"/>
    </xf>
    <xf numFmtId="0" fontId="49" fillId="22" borderId="25" xfId="0" applyFont="1" applyFill="1" applyBorder="1" applyAlignment="1">
      <alignment horizontal="right" wrapText="1"/>
    </xf>
    <xf numFmtId="4" fontId="15" fillId="44" borderId="25" xfId="0" applyNumberFormat="1" applyFont="1" applyFill="1" applyBorder="1" applyAlignment="1">
      <alignment horizontal="right" vertical="center" wrapText="1"/>
    </xf>
    <xf numFmtId="0" fontId="61" fillId="0" borderId="38" xfId="0" applyFont="1" applyBorder="1" applyAlignment="1">
      <alignment horizontal="left" vertical="center" wrapText="1"/>
    </xf>
    <xf numFmtId="0" fontId="61" fillId="0" borderId="40" xfId="0" applyFont="1" applyBorder="1" applyAlignment="1">
      <alignment horizontal="left" vertical="center" wrapText="1"/>
    </xf>
    <xf numFmtId="0" fontId="60" fillId="0" borderId="0" xfId="0" applyFont="1" applyAlignment="1">
      <alignment horizontal="left" vertical="center" wrapText="1"/>
    </xf>
    <xf numFmtId="0" fontId="15" fillId="0" borderId="38" xfId="0" applyFont="1" applyBorder="1" applyAlignment="1">
      <alignment horizontal="right" vertical="center" wrapText="1"/>
    </xf>
    <xf numFmtId="0" fontId="61" fillId="0" borderId="38" xfId="0" applyFont="1" applyBorder="1" applyAlignment="1">
      <alignment horizontal="right" vertical="center" wrapText="1"/>
    </xf>
    <xf numFmtId="4" fontId="15" fillId="44" borderId="28" xfId="0" applyNumberFormat="1" applyFont="1" applyFill="1" applyBorder="1" applyAlignment="1">
      <alignment horizontal="right" vertical="center" wrapText="1"/>
    </xf>
    <xf numFmtId="0" fontId="15" fillId="0" borderId="0" xfId="0" applyFont="1" applyAlignment="1">
      <alignment horizontal="right" vertical="top" wrapText="1"/>
    </xf>
    <xf numFmtId="0" fontId="49" fillId="34" borderId="38" xfId="0" applyFont="1" applyFill="1" applyBorder="1" applyAlignment="1">
      <alignment horizontal="right" wrapText="1"/>
    </xf>
    <xf numFmtId="0" fontId="49" fillId="28" borderId="38" xfId="0" applyFont="1" applyFill="1" applyBorder="1" applyAlignment="1">
      <alignment horizontal="right" wrapText="1"/>
    </xf>
    <xf numFmtId="0" fontId="34" fillId="0" borderId="16" xfId="0" applyFont="1" applyBorder="1" applyAlignment="1">
      <alignment horizontal="center" vertical="center" wrapText="1"/>
    </xf>
    <xf numFmtId="4" fontId="34" fillId="0" borderId="16" xfId="0" applyNumberFormat="1" applyFont="1" applyBorder="1" applyAlignment="1">
      <alignment horizontal="center" vertical="center" wrapText="1"/>
    </xf>
    <xf numFmtId="0" fontId="31" fillId="13" borderId="16" xfId="0" applyFont="1" applyFill="1" applyBorder="1" applyAlignment="1">
      <alignment horizontal="left" vertical="center" wrapText="1"/>
    </xf>
    <xf numFmtId="49" fontId="31" fillId="9" borderId="16" xfId="0" applyNumberFormat="1" applyFont="1" applyFill="1" applyBorder="1" applyAlignment="1">
      <alignment horizontal="center"/>
    </xf>
    <xf numFmtId="0" fontId="31" fillId="9" borderId="16" xfId="0" applyFont="1" applyFill="1" applyBorder="1" applyAlignment="1">
      <alignment horizontal="center"/>
    </xf>
    <xf numFmtId="0" fontId="31" fillId="0" borderId="16" xfId="0" applyFont="1" applyBorder="1" applyAlignment="1">
      <alignment horizontal="center" vertical="center" wrapText="1"/>
    </xf>
    <xf numFmtId="0" fontId="31" fillId="0" borderId="16" xfId="0" applyFont="1" applyBorder="1" applyAlignment="1">
      <alignment horizontal="center"/>
    </xf>
    <xf numFmtId="0" fontId="31" fillId="5" borderId="16" xfId="0" applyFont="1" applyFill="1" applyBorder="1" applyAlignment="1">
      <alignment horizontal="center" vertical="center" wrapText="1"/>
    </xf>
    <xf numFmtId="0" fontId="15" fillId="22" borderId="16" xfId="0" applyFont="1" applyFill="1" applyBorder="1" applyAlignment="1">
      <alignment horizontal="justify" vertical="top" wrapText="1"/>
    </xf>
    <xf numFmtId="0" fontId="34" fillId="6" borderId="16" xfId="0" applyFont="1" applyFill="1" applyBorder="1" applyAlignment="1">
      <alignment horizontal="center" vertical="center" wrapText="1"/>
    </xf>
    <xf numFmtId="4" fontId="34" fillId="6" borderId="16" xfId="0" applyNumberFormat="1" applyFont="1" applyFill="1" applyBorder="1" applyAlignment="1">
      <alignment horizontal="center" vertical="center" wrapText="1"/>
    </xf>
    <xf numFmtId="0" fontId="35" fillId="0" borderId="16" xfId="0" applyFont="1" applyBorder="1" applyAlignment="1">
      <alignment horizontal="center"/>
    </xf>
    <xf numFmtId="0" fontId="15" fillId="0" borderId="16" xfId="0" applyFont="1" applyBorder="1" applyAlignment="1">
      <alignment horizontal="justify" vertical="top" wrapText="1"/>
    </xf>
    <xf numFmtId="165" fontId="34" fillId="0" borderId="16" xfId="1" applyFont="1" applyBorder="1" applyAlignment="1" applyProtection="1">
      <alignment horizontal="center"/>
    </xf>
    <xf numFmtId="4" fontId="35" fillId="0" borderId="16" xfId="0" applyNumberFormat="1" applyFont="1" applyBorder="1" applyAlignment="1">
      <alignment horizontal="center"/>
    </xf>
    <xf numFmtId="4" fontId="5" fillId="0" borderId="16" xfId="1" applyNumberFormat="1" applyBorder="1" applyAlignment="1" applyProtection="1">
      <alignment horizontal="center"/>
    </xf>
    <xf numFmtId="4" fontId="16" fillId="0" borderId="16" xfId="1" applyNumberFormat="1" applyFont="1" applyBorder="1" applyAlignment="1" applyProtection="1">
      <alignment horizontal="center"/>
    </xf>
    <xf numFmtId="0" fontId="15" fillId="42" borderId="34" xfId="0" applyFont="1" applyFill="1" applyBorder="1" applyAlignment="1">
      <alignment horizontal="right" wrapText="1"/>
    </xf>
    <xf numFmtId="0" fontId="15" fillId="37" borderId="25" xfId="0" applyFont="1" applyFill="1" applyBorder="1" applyAlignment="1">
      <alignment horizontal="center" vertical="center" wrapText="1"/>
    </xf>
    <xf numFmtId="0" fontId="61" fillId="38" borderId="25" xfId="0" applyFont="1" applyFill="1" applyBorder="1" applyAlignment="1">
      <alignment horizontal="left" vertical="center" wrapText="1"/>
    </xf>
    <xf numFmtId="0" fontId="61" fillId="38" borderId="25" xfId="0" applyFont="1" applyFill="1" applyBorder="1" applyAlignment="1">
      <alignment horizontal="right" vertical="center" wrapText="1"/>
    </xf>
    <xf numFmtId="0" fontId="15" fillId="38" borderId="25" xfId="0" applyFont="1" applyFill="1" applyBorder="1" applyAlignment="1">
      <alignment horizontal="right" vertical="center" wrapText="1"/>
    </xf>
    <xf numFmtId="0" fontId="15" fillId="38" borderId="28" xfId="0" applyFont="1" applyFill="1" applyBorder="1" applyAlignment="1">
      <alignment horizontal="right" vertical="center" wrapText="1"/>
    </xf>
    <xf numFmtId="0" fontId="15" fillId="39" borderId="25" xfId="0" applyFont="1" applyFill="1" applyBorder="1" applyAlignment="1">
      <alignment horizontal="center" vertical="center" wrapText="1"/>
    </xf>
    <xf numFmtId="0" fontId="15" fillId="40" borderId="25" xfId="0" applyFont="1" applyFill="1" applyBorder="1" applyAlignment="1">
      <alignment horizontal="left" vertical="center" wrapText="1"/>
    </xf>
    <xf numFmtId="0" fontId="49" fillId="34" borderId="25" xfId="0" applyFont="1" applyFill="1" applyBorder="1" applyAlignment="1">
      <alignment horizontal="left" wrapText="1"/>
    </xf>
    <xf numFmtId="0" fontId="15" fillId="41" borderId="25" xfId="0" applyFont="1" applyFill="1" applyBorder="1" applyAlignment="1">
      <alignment horizontal="left" vertical="center" wrapText="1"/>
    </xf>
    <xf numFmtId="0" fontId="49" fillId="0" borderId="25" xfId="0" applyFont="1" applyBorder="1" applyAlignment="1">
      <alignment horizontal="left" wrapText="1"/>
    </xf>
    <xf numFmtId="0" fontId="15" fillId="45" borderId="25" xfId="0" applyFont="1" applyFill="1" applyBorder="1" applyAlignment="1">
      <alignment horizontal="left" vertical="center" wrapText="1"/>
    </xf>
    <xf numFmtId="0" fontId="15" fillId="42" borderId="25" xfId="0" applyFont="1" applyFill="1" applyBorder="1" applyAlignment="1">
      <alignment horizontal="right" vertical="center" wrapText="1"/>
    </xf>
    <xf numFmtId="0" fontId="49" fillId="42" borderId="25" xfId="0" applyFont="1" applyFill="1" applyBorder="1" applyAlignment="1">
      <alignment horizontal="right" vertical="center" wrapText="1"/>
    </xf>
    <xf numFmtId="49" fontId="46" fillId="46" borderId="2" xfId="0" applyNumberFormat="1" applyFont="1" applyFill="1" applyBorder="1" applyAlignment="1">
      <alignment horizontal="center"/>
    </xf>
    <xf numFmtId="4" fontId="51" fillId="0" borderId="0" xfId="0" applyNumberFormat="1" applyFont="1"/>
    <xf numFmtId="0" fontId="0" fillId="49" borderId="16" xfId="0" applyFill="1" applyBorder="1"/>
    <xf numFmtId="4" fontId="0" fillId="49" borderId="16" xfId="0" applyNumberFormat="1" applyFill="1" applyBorder="1"/>
    <xf numFmtId="49" fontId="63" fillId="0" borderId="16" xfId="0" applyNumberFormat="1" applyFont="1" applyBorder="1" applyAlignment="1">
      <alignment horizontal="center"/>
    </xf>
    <xf numFmtId="2" fontId="0" fillId="49" borderId="16" xfId="0" applyNumberFormat="1" applyFill="1" applyBorder="1"/>
    <xf numFmtId="49" fontId="63" fillId="0" borderId="2" xfId="0" applyNumberFormat="1" applyFont="1" applyBorder="1" applyAlignment="1">
      <alignment horizontal="center"/>
    </xf>
    <xf numFmtId="0" fontId="0" fillId="53" borderId="0" xfId="0" applyFill="1"/>
    <xf numFmtId="4" fontId="0" fillId="52" borderId="16" xfId="0" applyNumberFormat="1" applyFill="1" applyBorder="1"/>
    <xf numFmtId="4" fontId="0" fillId="54" borderId="2" xfId="0" applyNumberFormat="1" applyFill="1" applyBorder="1"/>
    <xf numFmtId="49" fontId="63" fillId="14" borderId="2" xfId="0" applyNumberFormat="1" applyFont="1" applyFill="1" applyBorder="1" applyAlignment="1">
      <alignment horizontal="center"/>
    </xf>
    <xf numFmtId="4" fontId="0" fillId="50" borderId="16" xfId="0" applyNumberFormat="1" applyFill="1" applyBorder="1"/>
    <xf numFmtId="0" fontId="28" fillId="0" borderId="0" xfId="0" applyFont="1"/>
    <xf numFmtId="49" fontId="28" fillId="0" borderId="0" xfId="0" applyNumberFormat="1" applyFont="1" applyAlignment="1">
      <alignment horizontal="center"/>
    </xf>
    <xf numFmtId="0" fontId="28" fillId="0" borderId="0" xfId="0" applyFont="1" applyAlignment="1">
      <alignment horizontal="center"/>
    </xf>
    <xf numFmtId="4" fontId="51" fillId="49" borderId="22" xfId="0" applyNumberFormat="1" applyFont="1" applyFill="1" applyBorder="1"/>
    <xf numFmtId="4" fontId="0" fillId="52" borderId="2" xfId="0" applyNumberFormat="1" applyFill="1" applyBorder="1"/>
    <xf numFmtId="0" fontId="0" fillId="0" borderId="50" xfId="0" applyBorder="1"/>
    <xf numFmtId="165" fontId="1" fillId="2" borderId="16" xfId="1" applyFont="1" applyFill="1" applyBorder="1" applyAlignment="1" applyProtection="1">
      <alignment horizontal="left" vertical="center"/>
    </xf>
    <xf numFmtId="49" fontId="1" fillId="3" borderId="16" xfId="1" applyNumberFormat="1" applyFont="1" applyFill="1" applyBorder="1" applyAlignment="1" applyProtection="1">
      <alignment horizontal="left" vertical="center"/>
    </xf>
    <xf numFmtId="2" fontId="1" fillId="4" borderId="16" xfId="1" applyNumberFormat="1" applyFont="1" applyFill="1" applyBorder="1" applyAlignment="1" applyProtection="1">
      <alignment horizontal="center" vertical="center" wrapText="1"/>
    </xf>
    <xf numFmtId="49" fontId="1" fillId="4" borderId="16" xfId="0" applyNumberFormat="1" applyFont="1" applyFill="1" applyBorder="1" applyAlignment="1">
      <alignment horizontal="left" vertical="center"/>
    </xf>
    <xf numFmtId="49" fontId="1" fillId="4" borderId="16" xfId="0" applyNumberFormat="1" applyFont="1" applyFill="1" applyBorder="1" applyAlignment="1">
      <alignment horizontal="left" vertical="center" wrapText="1"/>
    </xf>
    <xf numFmtId="49" fontId="6" fillId="4" borderId="16" xfId="1" applyNumberFormat="1" applyFont="1" applyFill="1" applyBorder="1" applyAlignment="1" applyProtection="1">
      <alignment horizontal="left" vertical="center"/>
    </xf>
    <xf numFmtId="49" fontId="6" fillId="0" borderId="16" xfId="1" applyNumberFormat="1" applyFont="1" applyBorder="1" applyAlignment="1" applyProtection="1">
      <alignment horizontal="left" vertical="center" wrapText="1"/>
    </xf>
    <xf numFmtId="0" fontId="6" fillId="0" borderId="16" xfId="0" applyFont="1" applyBorder="1" applyAlignment="1">
      <alignment horizontal="left" vertical="top" wrapText="1"/>
    </xf>
    <xf numFmtId="49" fontId="6" fillId="6" borderId="16" xfId="0" applyNumberFormat="1" applyFont="1" applyFill="1" applyBorder="1" applyAlignment="1">
      <alignment horizontal="left" vertical="center"/>
    </xf>
    <xf numFmtId="49" fontId="6" fillId="0" borderId="16" xfId="0" applyNumberFormat="1" applyFont="1" applyBorder="1" applyAlignment="1">
      <alignment horizontal="left" vertical="top" wrapText="1"/>
    </xf>
    <xf numFmtId="0" fontId="6" fillId="0" borderId="16" xfId="0" applyFont="1" applyBorder="1" applyAlignment="1">
      <alignment horizontal="left" vertical="center" wrapText="1"/>
    </xf>
    <xf numFmtId="49" fontId="6" fillId="0" borderId="16" xfId="0" applyNumberFormat="1" applyFont="1" applyBorder="1" applyAlignment="1">
      <alignment horizontal="left" wrapText="1"/>
    </xf>
    <xf numFmtId="49" fontId="6" fillId="6" borderId="16" xfId="0" applyNumberFormat="1" applyFont="1" applyFill="1" applyBorder="1" applyAlignment="1">
      <alignment horizontal="left"/>
    </xf>
    <xf numFmtId="49" fontId="6" fillId="0" borderId="16" xfId="1" applyNumberFormat="1" applyFont="1" applyBorder="1" applyAlignment="1" applyProtection="1">
      <alignment horizontal="left" vertical="center"/>
    </xf>
    <xf numFmtId="0" fontId="16" fillId="0" borderId="16" xfId="0" applyFont="1" applyBorder="1" applyAlignment="1">
      <alignment horizontal="left" vertical="center"/>
    </xf>
    <xf numFmtId="49" fontId="6" fillId="6" borderId="16" xfId="0" applyNumberFormat="1" applyFont="1" applyFill="1" applyBorder="1" applyAlignment="1">
      <alignment horizontal="left" wrapText="1"/>
    </xf>
    <xf numFmtId="0" fontId="10" fillId="0" borderId="16" xfId="0" applyFont="1" applyBorder="1" applyAlignment="1">
      <alignment horizontal="left" vertical="top" wrapText="1"/>
    </xf>
    <xf numFmtId="49" fontId="62" fillId="0" borderId="16" xfId="0" applyNumberFormat="1" applyFont="1" applyBorder="1" applyAlignment="1">
      <alignment horizontal="left" vertical="center" wrapText="1"/>
    </xf>
    <xf numFmtId="49" fontId="6" fillId="4" borderId="16" xfId="0" applyNumberFormat="1" applyFont="1" applyFill="1" applyBorder="1" applyAlignment="1">
      <alignment horizontal="left" vertical="center"/>
    </xf>
    <xf numFmtId="49" fontId="6" fillId="0" borderId="16" xfId="1" applyNumberFormat="1" applyFont="1" applyBorder="1" applyAlignment="1" applyProtection="1">
      <alignment horizontal="left" vertical="top"/>
    </xf>
    <xf numFmtId="49" fontId="6" fillId="0" borderId="16" xfId="1" applyNumberFormat="1" applyFont="1" applyBorder="1" applyAlignment="1" applyProtection="1">
      <alignment horizontal="center" vertical="center" wrapText="1"/>
    </xf>
    <xf numFmtId="49" fontId="16" fillId="0" borderId="16" xfId="1" applyNumberFormat="1" applyFont="1" applyBorder="1" applyAlignment="1" applyProtection="1">
      <alignment horizontal="center" vertical="center" wrapText="1"/>
    </xf>
    <xf numFmtId="0" fontId="17" fillId="9" borderId="16" xfId="0" applyFont="1" applyFill="1" applyBorder="1" applyAlignment="1">
      <alignment horizontal="left"/>
    </xf>
    <xf numFmtId="49" fontId="6" fillId="22" borderId="16" xfId="1" applyNumberFormat="1" applyFont="1" applyFill="1" applyBorder="1" applyAlignment="1" applyProtection="1">
      <alignment horizontal="left" vertical="center"/>
    </xf>
    <xf numFmtId="0" fontId="18" fillId="0" borderId="16" xfId="0" applyFont="1" applyBorder="1" applyAlignment="1">
      <alignment horizontal="left" vertical="top" wrapText="1"/>
    </xf>
    <xf numFmtId="0" fontId="0" fillId="22" borderId="16" xfId="0" applyFill="1" applyBorder="1"/>
    <xf numFmtId="0" fontId="19" fillId="6" borderId="16" xfId="0" applyFont="1" applyFill="1" applyBorder="1" applyAlignment="1">
      <alignment vertical="center"/>
    </xf>
    <xf numFmtId="0" fontId="17" fillId="0" borderId="16" xfId="0" applyFont="1" applyBorder="1" applyAlignment="1">
      <alignment horizontal="left"/>
    </xf>
    <xf numFmtId="0" fontId="17" fillId="4" borderId="16" xfId="0" applyFont="1" applyFill="1" applyBorder="1" applyAlignment="1">
      <alignment horizontal="left"/>
    </xf>
    <xf numFmtId="49" fontId="1" fillId="5" borderId="16" xfId="0" applyNumberFormat="1" applyFont="1" applyFill="1" applyBorder="1" applyAlignment="1">
      <alignment horizontal="left" vertical="center" wrapText="1"/>
    </xf>
    <xf numFmtId="0" fontId="6" fillId="6" borderId="16" xfId="0" applyFont="1" applyFill="1" applyBorder="1" applyAlignment="1">
      <alignment horizontal="left" wrapText="1"/>
    </xf>
    <xf numFmtId="0" fontId="6" fillId="6" borderId="16" xfId="0" applyFont="1" applyFill="1" applyBorder="1" applyAlignment="1">
      <alignment horizontal="left" vertical="top" wrapText="1"/>
    </xf>
    <xf numFmtId="10" fontId="6" fillId="0" borderId="16" xfId="0" applyNumberFormat="1" applyFont="1" applyBorder="1" applyAlignment="1">
      <alignment horizontal="left" vertical="center"/>
    </xf>
    <xf numFmtId="4" fontId="6" fillId="0" borderId="16" xfId="1" applyNumberFormat="1" applyFont="1" applyBorder="1" applyAlignment="1" applyProtection="1">
      <alignment horizontal="center" vertical="center" wrapText="1"/>
    </xf>
    <xf numFmtId="4" fontId="6" fillId="6" borderId="16" xfId="1" applyNumberFormat="1" applyFont="1" applyFill="1" applyBorder="1" applyAlignment="1" applyProtection="1">
      <alignment vertical="center" wrapText="1"/>
    </xf>
    <xf numFmtId="4" fontId="6" fillId="6" borderId="16" xfId="0" applyNumberFormat="1" applyFont="1" applyFill="1" applyBorder="1" applyAlignment="1">
      <alignment vertical="center"/>
    </xf>
    <xf numFmtId="0" fontId="30" fillId="11" borderId="16" xfId="0" applyFont="1" applyFill="1" applyBorder="1"/>
    <xf numFmtId="0" fontId="30" fillId="0" borderId="16" xfId="0" applyFont="1" applyBorder="1" applyAlignment="1">
      <alignment horizontal="center"/>
    </xf>
    <xf numFmtId="0" fontId="30" fillId="0" borderId="16" xfId="0" applyFont="1" applyBorder="1" applyAlignment="1">
      <alignment horizontal="center" vertical="center" wrapText="1"/>
    </xf>
    <xf numFmtId="0" fontId="30" fillId="5" borderId="16" xfId="0" applyFont="1" applyFill="1" applyBorder="1" applyAlignment="1">
      <alignment horizontal="center" vertical="center" wrapText="1"/>
    </xf>
    <xf numFmtId="0" fontId="42" fillId="0" borderId="48" xfId="0" applyFont="1" applyBorder="1"/>
    <xf numFmtId="0" fontId="42" fillId="0" borderId="0" xfId="0" applyFont="1"/>
    <xf numFmtId="49" fontId="30" fillId="22" borderId="16" xfId="0" applyNumberFormat="1" applyFont="1" applyFill="1" applyBorder="1" applyAlignment="1">
      <alignment horizontal="center"/>
    </xf>
    <xf numFmtId="165" fontId="45" fillId="0" borderId="0" xfId="0" applyNumberFormat="1" applyFont="1" applyAlignment="1">
      <alignment horizontal="center" vertical="center"/>
    </xf>
    <xf numFmtId="0" fontId="70" fillId="0" borderId="0" xfId="0" applyFont="1"/>
    <xf numFmtId="49" fontId="26" fillId="0" borderId="16" xfId="0" applyNumberFormat="1" applyFont="1" applyBorder="1" applyAlignment="1">
      <alignment horizontal="left" vertical="top" wrapText="1"/>
    </xf>
    <xf numFmtId="0" fontId="19" fillId="0" borderId="16" xfId="0" applyFont="1" applyBorder="1"/>
    <xf numFmtId="0" fontId="24" fillId="0" borderId="16" xfId="0" applyFont="1" applyBorder="1"/>
    <xf numFmtId="0" fontId="26" fillId="63" borderId="16" xfId="0" applyFont="1" applyFill="1" applyBorder="1" applyAlignment="1">
      <alignment horizontal="center" vertical="center"/>
    </xf>
    <xf numFmtId="0" fontId="26" fillId="63" borderId="16" xfId="0" applyFont="1" applyFill="1" applyBorder="1" applyAlignment="1">
      <alignment horizontal="center" vertical="center" wrapText="1"/>
    </xf>
    <xf numFmtId="0" fontId="26" fillId="64" borderId="16" xfId="0" applyFont="1" applyFill="1" applyBorder="1" applyAlignment="1">
      <alignment horizontal="center" vertical="center"/>
    </xf>
    <xf numFmtId="2" fontId="26" fillId="64" borderId="16" xfId="0" applyNumberFormat="1" applyFont="1" applyFill="1" applyBorder="1" applyAlignment="1">
      <alignment horizontal="center" vertical="center" wrapText="1"/>
    </xf>
    <xf numFmtId="165" fontId="26" fillId="64" borderId="16" xfId="1" applyFont="1" applyFill="1" applyBorder="1" applyAlignment="1" applyProtection="1">
      <alignment horizontal="center" vertical="center"/>
    </xf>
    <xf numFmtId="0" fontId="26" fillId="60" borderId="16" xfId="0" applyFont="1" applyFill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2" fontId="50" fillId="6" borderId="16" xfId="0" applyNumberFormat="1" applyFont="1" applyFill="1" applyBorder="1" applyAlignment="1">
      <alignment horizontal="left" vertical="center" wrapText="1"/>
    </xf>
    <xf numFmtId="165" fontId="26" fillId="0" borderId="16" xfId="1" applyFont="1" applyBorder="1" applyAlignment="1" applyProtection="1">
      <alignment horizontal="center" vertical="center"/>
    </xf>
    <xf numFmtId="0" fontId="26" fillId="62" borderId="16" xfId="0" applyFont="1" applyFill="1" applyBorder="1" applyAlignment="1">
      <alignment horizontal="center" vertical="center"/>
    </xf>
    <xf numFmtId="0" fontId="21" fillId="6" borderId="16" xfId="0" applyFont="1" applyFill="1" applyBorder="1" applyAlignment="1">
      <alignment horizontal="center" vertical="center"/>
    </xf>
    <xf numFmtId="2" fontId="21" fillId="6" borderId="16" xfId="0" applyNumberFormat="1" applyFont="1" applyFill="1" applyBorder="1" applyAlignment="1">
      <alignment horizontal="left" vertical="center" wrapText="1"/>
    </xf>
    <xf numFmtId="10" fontId="21" fillId="0" borderId="16" xfId="0" applyNumberFormat="1" applyFont="1" applyBorder="1" applyAlignment="1">
      <alignment vertical="center"/>
    </xf>
    <xf numFmtId="0" fontId="19" fillId="61" borderId="16" xfId="0" applyFont="1" applyFill="1" applyBorder="1"/>
    <xf numFmtId="10" fontId="21" fillId="6" borderId="16" xfId="0" applyNumberFormat="1" applyFont="1" applyFill="1" applyBorder="1" applyAlignment="1">
      <alignment vertical="center"/>
    </xf>
    <xf numFmtId="0" fontId="19" fillId="59" borderId="16" xfId="0" applyFont="1" applyFill="1" applyBorder="1"/>
    <xf numFmtId="0" fontId="26" fillId="15" borderId="16" xfId="0" applyFont="1" applyFill="1" applyBorder="1" applyAlignment="1">
      <alignment horizontal="center" vertical="center"/>
    </xf>
    <xf numFmtId="0" fontId="26" fillId="15" borderId="16" xfId="0" applyFont="1" applyFill="1" applyBorder="1" applyAlignment="1">
      <alignment horizontal="center" vertical="center" wrapText="1"/>
    </xf>
    <xf numFmtId="0" fontId="26" fillId="16" borderId="16" xfId="0" applyFont="1" applyFill="1" applyBorder="1" applyAlignment="1">
      <alignment horizontal="center" vertical="center"/>
    </xf>
    <xf numFmtId="2" fontId="26" fillId="16" borderId="16" xfId="0" applyNumberFormat="1" applyFont="1" applyFill="1" applyBorder="1" applyAlignment="1">
      <alignment horizontal="center" vertical="center" wrapText="1"/>
    </xf>
    <xf numFmtId="0" fontId="26" fillId="16" borderId="16" xfId="0" applyFont="1" applyFill="1" applyBorder="1" applyAlignment="1">
      <alignment horizontal="center" vertical="center" wrapText="1"/>
    </xf>
    <xf numFmtId="165" fontId="26" fillId="16" borderId="16" xfId="1" applyFont="1" applyFill="1" applyBorder="1" applyAlignment="1" applyProtection="1">
      <alignment horizontal="center" vertical="center"/>
    </xf>
    <xf numFmtId="0" fontId="26" fillId="17" borderId="16" xfId="0" applyFont="1" applyFill="1" applyBorder="1" applyAlignment="1">
      <alignment horizontal="center" vertical="center"/>
    </xf>
    <xf numFmtId="165" fontId="21" fillId="6" borderId="16" xfId="1" applyFont="1" applyFill="1" applyBorder="1" applyAlignment="1" applyProtection="1">
      <alignment horizontal="center" vertical="center"/>
    </xf>
    <xf numFmtId="0" fontId="21" fillId="58" borderId="16" xfId="0" applyFont="1" applyFill="1" applyBorder="1" applyAlignment="1">
      <alignment horizontal="center" vertical="center"/>
    </xf>
    <xf numFmtId="2" fontId="26" fillId="58" borderId="16" xfId="0" applyNumberFormat="1" applyFont="1" applyFill="1" applyBorder="1" applyAlignment="1">
      <alignment horizontal="center" vertical="center" wrapText="1"/>
    </xf>
    <xf numFmtId="165" fontId="26" fillId="58" borderId="16" xfId="1" applyFont="1" applyFill="1" applyBorder="1" applyAlignment="1" applyProtection="1">
      <alignment horizontal="center" vertical="center"/>
    </xf>
    <xf numFmtId="10" fontId="26" fillId="58" borderId="16" xfId="0" applyNumberFormat="1" applyFont="1" applyFill="1" applyBorder="1" applyAlignment="1">
      <alignment vertical="center"/>
    </xf>
    <xf numFmtId="2" fontId="26" fillId="6" borderId="16" xfId="0" applyNumberFormat="1" applyFont="1" applyFill="1" applyBorder="1" applyAlignment="1">
      <alignment horizontal="left" vertical="center" wrapText="1"/>
    </xf>
    <xf numFmtId="10" fontId="26" fillId="6" borderId="16" xfId="0" applyNumberFormat="1" applyFont="1" applyFill="1" applyBorder="1" applyAlignment="1">
      <alignment vertical="center"/>
    </xf>
    <xf numFmtId="0" fontId="26" fillId="6" borderId="16" xfId="0" applyFont="1" applyFill="1" applyBorder="1" applyAlignment="1">
      <alignment horizontal="center" vertical="center"/>
    </xf>
    <xf numFmtId="2" fontId="26" fillId="6" borderId="16" xfId="0" applyNumberFormat="1" applyFont="1" applyFill="1" applyBorder="1" applyAlignment="1">
      <alignment horizontal="center" vertical="center" wrapText="1"/>
    </xf>
    <xf numFmtId="165" fontId="26" fillId="16" borderId="16" xfId="1" applyFont="1" applyFill="1" applyBorder="1" applyAlignment="1" applyProtection="1">
      <alignment vertical="center"/>
    </xf>
    <xf numFmtId="0" fontId="19" fillId="0" borderId="46" xfId="0" applyFont="1" applyBorder="1"/>
    <xf numFmtId="0" fontId="19" fillId="0" borderId="18" xfId="0" applyFont="1" applyBorder="1"/>
    <xf numFmtId="0" fontId="19" fillId="0" borderId="20" xfId="0" applyFont="1" applyBorder="1"/>
    <xf numFmtId="0" fontId="19" fillId="0" borderId="45" xfId="0" applyFont="1" applyBorder="1"/>
    <xf numFmtId="0" fontId="19" fillId="0" borderId="48" xfId="0" applyFont="1" applyBorder="1"/>
    <xf numFmtId="0" fontId="19" fillId="0" borderId="49" xfId="0" applyFont="1" applyBorder="1"/>
    <xf numFmtId="0" fontId="19" fillId="0" borderId="21" xfId="0" applyFont="1" applyBorder="1"/>
    <xf numFmtId="0" fontId="19" fillId="0" borderId="23" xfId="0" applyFont="1" applyBorder="1"/>
    <xf numFmtId="0" fontId="19" fillId="0" borderId="50" xfId="0" applyFont="1" applyBorder="1"/>
    <xf numFmtId="0" fontId="72" fillId="22" borderId="16" xfId="0" applyFont="1" applyFill="1" applyBorder="1" applyAlignment="1">
      <alignment vertical="center" wrapText="1"/>
    </xf>
    <xf numFmtId="0" fontId="52" fillId="0" borderId="16" xfId="0" applyFont="1" applyBorder="1" applyAlignment="1">
      <alignment vertical="center" wrapText="1"/>
    </xf>
    <xf numFmtId="0" fontId="29" fillId="7" borderId="16" xfId="0" applyFont="1" applyFill="1" applyBorder="1" applyAlignment="1">
      <alignment horizontal="center" vertical="center" wrapText="1"/>
    </xf>
    <xf numFmtId="0" fontId="29" fillId="7" borderId="16" xfId="0" applyFont="1" applyFill="1" applyBorder="1" applyAlignment="1">
      <alignment horizontal="left" vertical="center" wrapText="1"/>
    </xf>
    <xf numFmtId="0" fontId="29" fillId="0" borderId="16" xfId="0" applyFont="1" applyBorder="1"/>
    <xf numFmtId="0" fontId="29" fillId="0" borderId="16" xfId="0" applyFont="1" applyBorder="1" applyAlignment="1">
      <alignment horizontal="left" vertical="center" wrapText="1"/>
    </xf>
    <xf numFmtId="49" fontId="74" fillId="0" borderId="16" xfId="0" applyNumberFormat="1" applyFont="1" applyBorder="1" applyAlignment="1">
      <alignment horizontal="center" vertical="center" wrapText="1"/>
    </xf>
    <xf numFmtId="49" fontId="73" fillId="0" borderId="16" xfId="0" applyNumberFormat="1" applyFont="1" applyBorder="1" applyAlignment="1">
      <alignment horizontal="center"/>
    </xf>
    <xf numFmtId="49" fontId="73" fillId="0" borderId="16" xfId="0" applyNumberFormat="1" applyFont="1" applyBorder="1" applyAlignment="1">
      <alignment horizontal="center" vertical="center"/>
    </xf>
    <xf numFmtId="0" fontId="73" fillId="0" borderId="16" xfId="0" applyFont="1" applyBorder="1" applyAlignment="1">
      <alignment horizontal="center"/>
    </xf>
    <xf numFmtId="0" fontId="73" fillId="22" borderId="16" xfId="0" applyFont="1" applyFill="1" applyBorder="1" applyAlignment="1">
      <alignment horizontal="center" vertical="center" wrapText="1"/>
    </xf>
    <xf numFmtId="49" fontId="73" fillId="22" borderId="16" xfId="0" applyNumberFormat="1" applyFont="1" applyFill="1" applyBorder="1" applyAlignment="1">
      <alignment horizontal="center"/>
    </xf>
    <xf numFmtId="0" fontId="73" fillId="22" borderId="16" xfId="0" applyFont="1" applyFill="1" applyBorder="1" applyAlignment="1">
      <alignment horizontal="center"/>
    </xf>
    <xf numFmtId="4" fontId="0" fillId="0" borderId="0" xfId="0" applyNumberFormat="1" applyAlignment="1">
      <alignment vertical="center"/>
    </xf>
    <xf numFmtId="4" fontId="6" fillId="0" borderId="16" xfId="1" applyNumberFormat="1" applyFont="1" applyBorder="1" applyAlignment="1" applyProtection="1">
      <alignment vertical="center" wrapText="1"/>
    </xf>
    <xf numFmtId="4" fontId="6" fillId="0" borderId="16" xfId="0" applyNumberFormat="1" applyFont="1" applyBorder="1" applyAlignment="1">
      <alignment vertical="center"/>
    </xf>
    <xf numFmtId="4" fontId="7" fillId="4" borderId="16" xfId="0" applyNumberFormat="1" applyFont="1" applyFill="1" applyBorder="1" applyAlignment="1">
      <alignment vertical="center"/>
    </xf>
    <xf numFmtId="4" fontId="6" fillId="4" borderId="16" xfId="0" applyNumberFormat="1" applyFont="1" applyFill="1" applyBorder="1" applyAlignment="1">
      <alignment vertical="center"/>
    </xf>
    <xf numFmtId="4" fontId="6" fillId="4" borderId="16" xfId="1" applyNumberFormat="1" applyFont="1" applyFill="1" applyBorder="1" applyAlignment="1" applyProtection="1">
      <alignment vertical="center" wrapText="1"/>
    </xf>
    <xf numFmtId="4" fontId="8" fillId="4" borderId="16" xfId="0" applyNumberFormat="1" applyFont="1" applyFill="1" applyBorder="1" applyAlignment="1">
      <alignment vertical="center"/>
    </xf>
    <xf numFmtId="4" fontId="1" fillId="4" borderId="16" xfId="0" applyNumberFormat="1" applyFont="1" applyFill="1" applyBorder="1" applyAlignment="1">
      <alignment vertical="center"/>
    </xf>
    <xf numFmtId="4" fontId="6" fillId="0" borderId="16" xfId="0" applyNumberFormat="1" applyFont="1" applyBorder="1"/>
    <xf numFmtId="4" fontId="6" fillId="6" borderId="16" xfId="0" applyNumberFormat="1" applyFont="1" applyFill="1" applyBorder="1"/>
    <xf numFmtId="4" fontId="6" fillId="0" borderId="16" xfId="1" applyNumberFormat="1" applyFont="1" applyBorder="1" applyAlignment="1" applyProtection="1">
      <alignment wrapText="1"/>
    </xf>
    <xf numFmtId="4" fontId="6" fillId="6" borderId="16" xfId="1" applyNumberFormat="1" applyFont="1" applyFill="1" applyBorder="1" applyAlignment="1" applyProtection="1">
      <alignment wrapText="1"/>
    </xf>
    <xf numFmtId="4" fontId="6" fillId="8" borderId="16" xfId="1" applyNumberFormat="1" applyFont="1" applyFill="1" applyBorder="1" applyAlignment="1" applyProtection="1">
      <alignment vertical="center" wrapText="1"/>
    </xf>
    <xf numFmtId="4" fontId="6" fillId="8" borderId="16" xfId="0" applyNumberFormat="1" applyFont="1" applyFill="1" applyBorder="1"/>
    <xf numFmtId="4" fontId="6" fillId="0" borderId="16" xfId="1" applyNumberFormat="1" applyFont="1" applyBorder="1" applyAlignment="1" applyProtection="1">
      <alignment vertical="top" wrapText="1"/>
    </xf>
    <xf numFmtId="4" fontId="6" fillId="6" borderId="16" xfId="1" applyNumberFormat="1" applyFont="1" applyFill="1" applyBorder="1" applyAlignment="1" applyProtection="1">
      <alignment vertical="top" wrapText="1"/>
    </xf>
    <xf numFmtId="4" fontId="7" fillId="4" borderId="16" xfId="1" applyNumberFormat="1" applyFont="1" applyFill="1" applyBorder="1" applyAlignment="1" applyProtection="1">
      <alignment vertical="center" wrapText="1"/>
    </xf>
    <xf numFmtId="4" fontId="6" fillId="4" borderId="16" xfId="0" applyNumberFormat="1" applyFont="1" applyFill="1" applyBorder="1"/>
    <xf numFmtId="4" fontId="8" fillId="4" borderId="16" xfId="1" applyNumberFormat="1" applyFont="1" applyFill="1" applyBorder="1" applyAlignment="1" applyProtection="1">
      <alignment vertical="center" wrapText="1"/>
    </xf>
    <xf numFmtId="4" fontId="7" fillId="22" borderId="16" xfId="1" applyNumberFormat="1" applyFont="1" applyFill="1" applyBorder="1" applyAlignment="1" applyProtection="1">
      <alignment vertical="center" wrapText="1"/>
    </xf>
    <xf numFmtId="4" fontId="6" fillId="22" borderId="16" xfId="1" applyNumberFormat="1" applyFont="1" applyFill="1" applyBorder="1" applyAlignment="1" applyProtection="1">
      <alignment vertical="center" wrapText="1"/>
    </xf>
    <xf numFmtId="4" fontId="6" fillId="22" borderId="16" xfId="0" applyNumberFormat="1" applyFont="1" applyFill="1" applyBorder="1"/>
    <xf numFmtId="4" fontId="8" fillId="22" borderId="16" xfId="1" applyNumberFormat="1" applyFont="1" applyFill="1" applyBorder="1" applyAlignment="1" applyProtection="1">
      <alignment vertical="center" wrapText="1"/>
    </xf>
    <xf numFmtId="4" fontId="6" fillId="22" borderId="16" xfId="0" applyNumberFormat="1" applyFont="1" applyFill="1" applyBorder="1" applyAlignment="1">
      <alignment vertical="center"/>
    </xf>
    <xf numFmtId="4" fontId="45" fillId="0" borderId="16" xfId="1" applyNumberFormat="1" applyFont="1" applyBorder="1" applyAlignment="1" applyProtection="1">
      <alignment vertical="center" wrapText="1"/>
    </xf>
    <xf numFmtId="4" fontId="45" fillId="0" borderId="16" xfId="0" applyNumberFormat="1" applyFont="1" applyBorder="1"/>
    <xf numFmtId="4" fontId="71" fillId="0" borderId="16" xfId="0" applyNumberFormat="1" applyFont="1" applyBorder="1"/>
    <xf numFmtId="4" fontId="44" fillId="0" borderId="16" xfId="0" applyNumberFormat="1" applyFont="1" applyBorder="1"/>
    <xf numFmtId="4" fontId="64" fillId="0" borderId="16" xfId="0" applyNumberFormat="1" applyFont="1" applyBorder="1"/>
    <xf numFmtId="4" fontId="45" fillId="22" borderId="16" xfId="1" applyNumberFormat="1" applyFont="1" applyFill="1" applyBorder="1" applyAlignment="1" applyProtection="1">
      <alignment vertical="center" wrapText="1"/>
    </xf>
    <xf numFmtId="4" fontId="67" fillId="0" borderId="16" xfId="0" applyNumberFormat="1" applyFont="1" applyBorder="1"/>
    <xf numFmtId="4" fontId="45" fillId="0" borderId="16" xfId="0" applyNumberFormat="1" applyFont="1" applyBorder="1" applyAlignment="1">
      <alignment vertical="center"/>
    </xf>
    <xf numFmtId="4" fontId="70" fillId="0" borderId="16" xfId="0" applyNumberFormat="1" applyFont="1" applyBorder="1"/>
    <xf numFmtId="4" fontId="0" fillId="4" borderId="16" xfId="0" applyNumberFormat="1" applyFill="1" applyBorder="1"/>
    <xf numFmtId="4" fontId="54" fillId="0" borderId="16" xfId="0" applyNumberFormat="1" applyFont="1" applyBorder="1"/>
    <xf numFmtId="49" fontId="1" fillId="0" borderId="16" xfId="0" applyNumberFormat="1" applyFont="1" applyBorder="1" applyAlignment="1">
      <alignment vertical="top" wrapText="1"/>
    </xf>
    <xf numFmtId="165" fontId="1" fillId="2" borderId="16" xfId="1" applyFont="1" applyFill="1" applyBorder="1" applyAlignment="1" applyProtection="1">
      <alignment vertical="center"/>
    </xf>
    <xf numFmtId="0" fontId="1" fillId="3" borderId="16" xfId="0" applyFont="1" applyFill="1" applyBorder="1" applyAlignment="1">
      <alignment vertical="center"/>
    </xf>
    <xf numFmtId="0" fontId="1" fillId="4" borderId="16" xfId="0" applyFont="1" applyFill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22" borderId="16" xfId="0" applyFont="1" applyFill="1" applyBorder="1" applyAlignment="1">
      <alignment vertical="center"/>
    </xf>
    <xf numFmtId="0" fontId="0" fillId="4" borderId="16" xfId="0" applyFill="1" applyBorder="1"/>
    <xf numFmtId="49" fontId="1" fillId="3" borderId="16" xfId="0" applyNumberFormat="1" applyFont="1" applyFill="1" applyBorder="1" applyAlignment="1">
      <alignment vertical="center"/>
    </xf>
    <xf numFmtId="49" fontId="1" fillId="4" borderId="16" xfId="0" applyNumberFormat="1" applyFont="1" applyFill="1" applyBorder="1" applyAlignment="1">
      <alignment vertical="center"/>
    </xf>
    <xf numFmtId="49" fontId="1" fillId="6" borderId="16" xfId="0" applyNumberFormat="1" applyFont="1" applyFill="1" applyBorder="1" applyAlignment="1">
      <alignment vertical="top" wrapText="1"/>
    </xf>
    <xf numFmtId="49" fontId="1" fillId="7" borderId="16" xfId="0" applyNumberFormat="1" applyFont="1" applyFill="1" applyBorder="1" applyAlignment="1">
      <alignment vertical="top" wrapText="1"/>
    </xf>
    <xf numFmtId="49" fontId="6" fillId="0" borderId="16" xfId="0" applyNumberFormat="1" applyFont="1" applyBorder="1" applyAlignment="1">
      <alignment vertical="center"/>
    </xf>
    <xf numFmtId="49" fontId="1" fillId="6" borderId="16" xfId="0" applyNumberFormat="1" applyFont="1" applyFill="1" applyBorder="1" applyAlignment="1">
      <alignment vertical="center"/>
    </xf>
    <xf numFmtId="49" fontId="1" fillId="6" borderId="16" xfId="0" applyNumberFormat="1" applyFont="1" applyFill="1" applyBorder="1"/>
    <xf numFmtId="49" fontId="1" fillId="0" borderId="16" xfId="0" applyNumberFormat="1" applyFont="1" applyBorder="1" applyAlignment="1">
      <alignment vertical="center"/>
    </xf>
    <xf numFmtId="49" fontId="1" fillId="6" borderId="16" xfId="0" applyNumberFormat="1" applyFont="1" applyFill="1" applyBorder="1" applyAlignment="1">
      <alignment wrapText="1"/>
    </xf>
    <xf numFmtId="49" fontId="6" fillId="6" borderId="16" xfId="0" applyNumberFormat="1" applyFont="1" applyFill="1" applyBorder="1" applyAlignment="1">
      <alignment vertical="center"/>
    </xf>
    <xf numFmtId="49" fontId="6" fillId="4" borderId="16" xfId="0" applyNumberFormat="1" applyFont="1" applyFill="1" applyBorder="1" applyAlignment="1">
      <alignment vertical="center"/>
    </xf>
    <xf numFmtId="49" fontId="1" fillId="0" borderId="16" xfId="0" applyNumberFormat="1" applyFont="1" applyBorder="1" applyAlignment="1">
      <alignment vertical="top"/>
    </xf>
    <xf numFmtId="49" fontId="6" fillId="0" borderId="16" xfId="0" applyNumberFormat="1" applyFont="1" applyBorder="1" applyAlignment="1">
      <alignment vertical="center" wrapText="1"/>
    </xf>
    <xf numFmtId="49" fontId="6" fillId="22" borderId="16" xfId="0" applyNumberFormat="1" applyFont="1" applyFill="1" applyBorder="1" applyAlignment="1">
      <alignment vertical="center"/>
    </xf>
    <xf numFmtId="49" fontId="6" fillId="5" borderId="16" xfId="0" applyNumberFormat="1" applyFont="1" applyFill="1" applyBorder="1" applyAlignment="1">
      <alignment vertical="center"/>
    </xf>
    <xf numFmtId="0" fontId="21" fillId="0" borderId="16" xfId="0" applyFont="1" applyBorder="1" applyAlignment="1">
      <alignment vertical="center"/>
    </xf>
    <xf numFmtId="0" fontId="19" fillId="0" borderId="16" xfId="0" applyFont="1" applyBorder="1" applyAlignment="1">
      <alignment vertical="center"/>
    </xf>
    <xf numFmtId="0" fontId="23" fillId="0" borderId="16" xfId="0" applyFont="1" applyBorder="1" applyAlignment="1">
      <alignment vertical="center"/>
    </xf>
    <xf numFmtId="0" fontId="19" fillId="5" borderId="16" xfId="0" applyFont="1" applyFill="1" applyBorder="1" applyAlignment="1">
      <alignment vertical="center"/>
    </xf>
    <xf numFmtId="0" fontId="21" fillId="5" borderId="16" xfId="0" applyFont="1" applyFill="1" applyBorder="1" applyAlignment="1">
      <alignment vertical="center"/>
    </xf>
    <xf numFmtId="0" fontId="54" fillId="0" borderId="16" xfId="0" applyFont="1" applyBorder="1" applyAlignment="1">
      <alignment vertical="center"/>
    </xf>
    <xf numFmtId="0" fontId="45" fillId="0" borderId="16" xfId="0" applyFont="1" applyBorder="1" applyAlignment="1">
      <alignment horizontal="left" wrapText="1"/>
    </xf>
    <xf numFmtId="0" fontId="19" fillId="0" borderId="16" xfId="0" applyFont="1" applyBorder="1" applyAlignment="1">
      <alignment horizontal="left" vertical="center" wrapText="1"/>
    </xf>
    <xf numFmtId="0" fontId="54" fillId="0" borderId="16" xfId="0" applyFont="1" applyBorder="1" applyAlignment="1">
      <alignment horizontal="left" vertical="center" wrapText="1"/>
    </xf>
    <xf numFmtId="0" fontId="21" fillId="0" borderId="16" xfId="0" applyFont="1" applyBorder="1" applyAlignment="1">
      <alignment horizontal="left" wrapText="1"/>
    </xf>
    <xf numFmtId="0" fontId="21" fillId="0" borderId="16" xfId="0" applyFont="1" applyBorder="1" applyAlignment="1">
      <alignment horizontal="left"/>
    </xf>
    <xf numFmtId="0" fontId="0" fillId="0" borderId="16" xfId="0" applyBorder="1" applyAlignment="1">
      <alignment horizontal="left" wrapText="1"/>
    </xf>
    <xf numFmtId="0" fontId="23" fillId="0" borderId="16" xfId="0" applyFont="1" applyBorder="1" applyAlignment="1">
      <alignment horizontal="left"/>
    </xf>
    <xf numFmtId="0" fontId="19" fillId="6" borderId="16" xfId="0" applyFont="1" applyFill="1" applyBorder="1" applyAlignment="1">
      <alignment horizontal="left" vertical="center" wrapText="1"/>
    </xf>
    <xf numFmtId="0" fontId="24" fillId="6" borderId="16" xfId="0" applyFont="1" applyFill="1" applyBorder="1" applyAlignment="1">
      <alignment horizontal="left" vertical="center" wrapText="1"/>
    </xf>
    <xf numFmtId="0" fontId="58" fillId="6" borderId="16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49" fontId="6" fillId="0" borderId="16" xfId="3" applyNumberFormat="1" applyFont="1" applyBorder="1" applyAlignment="1" applyProtection="1">
      <alignment horizontal="left" vertical="center"/>
    </xf>
    <xf numFmtId="49" fontId="16" fillId="0" borderId="16" xfId="1" applyNumberFormat="1" applyFont="1" applyBorder="1" applyAlignment="1" applyProtection="1">
      <alignment horizontal="left" vertical="center" wrapText="1"/>
    </xf>
    <xf numFmtId="0" fontId="19" fillId="0" borderId="16" xfId="0" applyFont="1" applyBorder="1" applyAlignment="1">
      <alignment horizontal="left" vertical="center"/>
    </xf>
    <xf numFmtId="0" fontId="54" fillId="0" borderId="16" xfId="0" applyFont="1" applyBorder="1" applyAlignment="1">
      <alignment horizontal="left" vertical="center"/>
    </xf>
    <xf numFmtId="0" fontId="19" fillId="6" borderId="16" xfId="0" applyFont="1" applyFill="1" applyBorder="1" applyAlignment="1">
      <alignment horizontal="left" vertical="center"/>
    </xf>
    <xf numFmtId="0" fontId="54" fillId="0" borderId="16" xfId="0" applyFont="1" applyBorder="1" applyAlignment="1">
      <alignment horizontal="left"/>
    </xf>
    <xf numFmtId="0" fontId="0" fillId="22" borderId="16" xfId="0" applyFill="1" applyBorder="1" applyAlignment="1">
      <alignment horizontal="left"/>
    </xf>
    <xf numFmtId="0" fontId="54" fillId="6" borderId="16" xfId="0" applyFont="1" applyFill="1" applyBorder="1" applyAlignment="1">
      <alignment horizontal="left" vertical="center"/>
    </xf>
    <xf numFmtId="0" fontId="25" fillId="4" borderId="16" xfId="0" applyFont="1" applyFill="1" applyBorder="1" applyAlignment="1">
      <alignment horizontal="left"/>
    </xf>
    <xf numFmtId="165" fontId="1" fillId="2" borderId="16" xfId="1" applyFont="1" applyFill="1" applyBorder="1" applyAlignment="1" applyProtection="1">
      <alignment horizontal="right" vertical="center"/>
    </xf>
    <xf numFmtId="0" fontId="0" fillId="0" borderId="0" xfId="0" applyAlignment="1">
      <alignment horizontal="right"/>
    </xf>
    <xf numFmtId="0" fontId="4" fillId="0" borderId="16" xfId="0" applyFont="1" applyBorder="1" applyAlignment="1">
      <alignment vertical="center"/>
    </xf>
    <xf numFmtId="2" fontId="1" fillId="4" borderId="16" xfId="1" applyNumberFormat="1" applyFont="1" applyFill="1" applyBorder="1" applyAlignment="1" applyProtection="1">
      <alignment vertical="center" wrapText="1"/>
    </xf>
    <xf numFmtId="2" fontId="1" fillId="3" borderId="16" xfId="1" applyNumberFormat="1" applyFont="1" applyFill="1" applyBorder="1" applyAlignment="1" applyProtection="1">
      <alignment vertical="center"/>
    </xf>
    <xf numFmtId="0" fontId="1" fillId="3" borderId="16" xfId="0" applyFont="1" applyFill="1" applyBorder="1" applyAlignment="1">
      <alignment wrapText="1"/>
    </xf>
    <xf numFmtId="4" fontId="6" fillId="4" borderId="16" xfId="1" applyNumberFormat="1" applyFont="1" applyFill="1" applyBorder="1" applyAlignment="1" applyProtection="1">
      <alignment vertical="center"/>
    </xf>
    <xf numFmtId="49" fontId="6" fillId="0" borderId="16" xfId="1" applyNumberFormat="1" applyFont="1" applyBorder="1" applyAlignment="1" applyProtection="1">
      <alignment vertical="center"/>
    </xf>
    <xf numFmtId="2" fontId="6" fillId="0" borderId="16" xfId="0" applyNumberFormat="1" applyFont="1" applyBorder="1" applyAlignment="1">
      <alignment vertical="center"/>
    </xf>
    <xf numFmtId="165" fontId="1" fillId="0" borderId="16" xfId="1" applyFont="1" applyBorder="1" applyAlignment="1" applyProtection="1">
      <alignment vertical="center"/>
    </xf>
    <xf numFmtId="4" fontId="6" fillId="0" borderId="16" xfId="1" applyNumberFormat="1" applyFont="1" applyBorder="1" applyAlignment="1" applyProtection="1">
      <alignment vertical="center"/>
    </xf>
    <xf numFmtId="4" fontId="34" fillId="25" borderId="16" xfId="0" applyNumberFormat="1" applyFont="1" applyFill="1" applyBorder="1" applyAlignment="1">
      <alignment vertical="center"/>
    </xf>
    <xf numFmtId="49" fontId="1" fillId="3" borderId="16" xfId="0" applyNumberFormat="1" applyFont="1" applyFill="1" applyBorder="1" applyAlignment="1">
      <alignment horizontal="right" vertical="center"/>
    </xf>
    <xf numFmtId="49" fontId="1" fillId="4" borderId="16" xfId="0" applyNumberFormat="1" applyFont="1" applyFill="1" applyBorder="1" applyAlignment="1">
      <alignment horizontal="right" vertical="center" wrapText="1"/>
    </xf>
    <xf numFmtId="49" fontId="1" fillId="47" borderId="16" xfId="0" applyNumberFormat="1" applyFont="1" applyFill="1" applyBorder="1" applyAlignment="1">
      <alignment horizontal="right" vertical="center" wrapText="1"/>
    </xf>
    <xf numFmtId="49" fontId="1" fillId="0" borderId="16" xfId="0" applyNumberFormat="1" applyFont="1" applyBorder="1" applyAlignment="1">
      <alignment horizontal="right" vertical="center" wrapText="1"/>
    </xf>
    <xf numFmtId="49" fontId="1" fillId="47" borderId="16" xfId="0" applyNumberFormat="1" applyFont="1" applyFill="1" applyBorder="1" applyAlignment="1">
      <alignment horizontal="right" vertical="top" wrapText="1"/>
    </xf>
    <xf numFmtId="49" fontId="6" fillId="7" borderId="16" xfId="0" applyNumberFormat="1" applyFont="1" applyFill="1" applyBorder="1" applyAlignment="1">
      <alignment horizontal="right" vertical="center" wrapText="1"/>
    </xf>
    <xf numFmtId="49" fontId="6" fillId="7" borderId="16" xfId="0" applyNumberFormat="1" applyFont="1" applyFill="1" applyBorder="1" applyAlignment="1">
      <alignment horizontal="right"/>
    </xf>
    <xf numFmtId="49" fontId="1" fillId="7" borderId="16" xfId="0" applyNumberFormat="1" applyFont="1" applyFill="1" applyBorder="1" applyAlignment="1">
      <alignment horizontal="right" vertical="top" wrapText="1"/>
    </xf>
    <xf numFmtId="49" fontId="1" fillId="7" borderId="16" xfId="0" applyNumberFormat="1" applyFont="1" applyFill="1" applyBorder="1" applyAlignment="1">
      <alignment horizontal="right" wrapText="1"/>
    </xf>
    <xf numFmtId="49" fontId="1" fillId="7" borderId="16" xfId="0" applyNumberFormat="1" applyFont="1" applyFill="1" applyBorder="1" applyAlignment="1">
      <alignment horizontal="right" vertical="center" wrapText="1"/>
    </xf>
    <xf numFmtId="49" fontId="1" fillId="47" borderId="16" xfId="0" applyNumberFormat="1" applyFont="1" applyFill="1" applyBorder="1" applyAlignment="1">
      <alignment horizontal="right" wrapText="1"/>
    </xf>
    <xf numFmtId="49" fontId="6" fillId="4" borderId="16" xfId="0" applyNumberFormat="1" applyFont="1" applyFill="1" applyBorder="1" applyAlignment="1">
      <alignment horizontal="right" vertical="center" wrapText="1"/>
    </xf>
    <xf numFmtId="49" fontId="49" fillId="47" borderId="16" xfId="0" applyNumberFormat="1" applyFont="1" applyFill="1" applyBorder="1" applyAlignment="1">
      <alignment horizontal="right" vertical="center" wrapText="1"/>
    </xf>
    <xf numFmtId="49" fontId="6" fillId="22" borderId="16" xfId="0" applyNumberFormat="1" applyFont="1" applyFill="1" applyBorder="1" applyAlignment="1">
      <alignment horizontal="right" vertical="center" wrapText="1"/>
    </xf>
    <xf numFmtId="49" fontId="6" fillId="5" borderId="16" xfId="0" applyNumberFormat="1" applyFont="1" applyFill="1" applyBorder="1" applyAlignment="1">
      <alignment horizontal="right" vertical="center" wrapText="1"/>
    </xf>
    <xf numFmtId="49" fontId="6" fillId="48" borderId="16" xfId="0" applyNumberFormat="1" applyFont="1" applyFill="1" applyBorder="1" applyAlignment="1">
      <alignment horizontal="right" vertical="center" wrapText="1"/>
    </xf>
    <xf numFmtId="0" fontId="19" fillId="7" borderId="16" xfId="0" applyFont="1" applyFill="1" applyBorder="1" applyAlignment="1">
      <alignment horizontal="right" vertical="center" wrapText="1"/>
    </xf>
    <xf numFmtId="49" fontId="6" fillId="0" borderId="16" xfId="0" applyNumberFormat="1" applyFont="1" applyBorder="1" applyAlignment="1">
      <alignment horizontal="right" vertical="center" wrapText="1"/>
    </xf>
    <xf numFmtId="0" fontId="21" fillId="5" borderId="16" xfId="0" applyFont="1" applyFill="1" applyBorder="1" applyAlignment="1">
      <alignment horizontal="right" vertical="center"/>
    </xf>
    <xf numFmtId="0" fontId="50" fillId="48" borderId="16" xfId="0" applyFont="1" applyFill="1" applyBorder="1" applyAlignment="1">
      <alignment horizontal="right" vertical="center"/>
    </xf>
    <xf numFmtId="0" fontId="50" fillId="0" borderId="16" xfId="0" applyFont="1" applyBorder="1" applyAlignment="1">
      <alignment horizontal="right" vertical="center"/>
    </xf>
    <xf numFmtId="49" fontId="6" fillId="55" borderId="16" xfId="0" applyNumberFormat="1" applyFont="1" applyFill="1" applyBorder="1" applyAlignment="1">
      <alignment horizontal="right" vertical="center" wrapText="1"/>
    </xf>
    <xf numFmtId="49" fontId="6" fillId="49" borderId="16" xfId="0" applyNumberFormat="1" applyFont="1" applyFill="1" applyBorder="1" applyAlignment="1">
      <alignment horizontal="right" vertical="center" wrapText="1"/>
    </xf>
    <xf numFmtId="0" fontId="19" fillId="0" borderId="16" xfId="0" applyFont="1" applyBorder="1" applyAlignment="1">
      <alignment horizontal="right" vertical="center" wrapText="1"/>
    </xf>
    <xf numFmtId="0" fontId="1" fillId="21" borderId="16" xfId="0" applyFont="1" applyFill="1" applyBorder="1" applyAlignment="1">
      <alignment horizontal="right" vertical="center"/>
    </xf>
    <xf numFmtId="0" fontId="19" fillId="49" borderId="16" xfId="0" applyFont="1" applyFill="1" applyBorder="1" applyAlignment="1">
      <alignment horizontal="right" vertical="center" wrapText="1"/>
    </xf>
    <xf numFmtId="0" fontId="19" fillId="51" borderId="16" xfId="0" applyFont="1" applyFill="1" applyBorder="1" applyAlignment="1">
      <alignment horizontal="right" vertical="center" wrapText="1"/>
    </xf>
    <xf numFmtId="0" fontId="19" fillId="6" borderId="16" xfId="0" applyFont="1" applyFill="1" applyBorder="1" applyAlignment="1">
      <alignment horizontal="right" vertical="center" wrapText="1"/>
    </xf>
    <xf numFmtId="0" fontId="21" fillId="49" borderId="16" xfId="0" applyFont="1" applyFill="1" applyBorder="1" applyAlignment="1">
      <alignment horizontal="right" vertical="center"/>
    </xf>
    <xf numFmtId="0" fontId="21" fillId="0" borderId="16" xfId="0" applyFont="1" applyBorder="1" applyAlignment="1">
      <alignment horizontal="right" vertical="center"/>
    </xf>
    <xf numFmtId="0" fontId="23" fillId="0" borderId="16" xfId="0" applyFont="1" applyBorder="1" applyAlignment="1">
      <alignment horizontal="right" vertical="center"/>
    </xf>
    <xf numFmtId="0" fontId="23" fillId="0" borderId="16" xfId="0" applyFont="1" applyBorder="1" applyAlignment="1">
      <alignment horizontal="right"/>
    </xf>
    <xf numFmtId="0" fontId="52" fillId="49" borderId="16" xfId="0" applyFont="1" applyFill="1" applyBorder="1" applyAlignment="1">
      <alignment horizontal="right" vertical="center" wrapText="1"/>
    </xf>
    <xf numFmtId="0" fontId="19" fillId="49" borderId="16" xfId="0" applyFont="1" applyFill="1" applyBorder="1" applyAlignment="1">
      <alignment horizontal="right" vertical="center"/>
    </xf>
    <xf numFmtId="49" fontId="14" fillId="47" borderId="16" xfId="0" applyNumberFormat="1" applyFont="1" applyFill="1" applyBorder="1" applyAlignment="1">
      <alignment horizontal="right" vertical="center" wrapText="1"/>
    </xf>
    <xf numFmtId="0" fontId="0" fillId="22" borderId="16" xfId="0" applyFill="1" applyBorder="1" applyAlignment="1">
      <alignment horizontal="right"/>
    </xf>
    <xf numFmtId="0" fontId="54" fillId="0" borderId="16" xfId="0" applyFont="1" applyBorder="1" applyAlignment="1">
      <alignment horizontal="right" vertical="center"/>
    </xf>
    <xf numFmtId="49" fontId="1" fillId="5" borderId="16" xfId="0" applyNumberFormat="1" applyFont="1" applyFill="1" applyBorder="1" applyAlignment="1">
      <alignment horizontal="right" vertical="center" wrapText="1"/>
    </xf>
    <xf numFmtId="0" fontId="57" fillId="0" borderId="0" xfId="0" applyFont="1" applyAlignment="1">
      <alignment horizontal="center"/>
    </xf>
    <xf numFmtId="0" fontId="20" fillId="9" borderId="16" xfId="0" applyFont="1" applyFill="1" applyBorder="1"/>
    <xf numFmtId="0" fontId="1" fillId="67" borderId="16" xfId="0" applyFont="1" applyFill="1" applyBorder="1" applyAlignment="1">
      <alignment horizontal="right" wrapText="1"/>
    </xf>
    <xf numFmtId="0" fontId="0" fillId="24" borderId="16" xfId="0" applyFill="1" applyBorder="1"/>
    <xf numFmtId="4" fontId="34" fillId="4" borderId="16" xfId="0" applyNumberFormat="1" applyFont="1" applyFill="1" applyBorder="1" applyAlignment="1">
      <alignment vertical="center"/>
    </xf>
    <xf numFmtId="9" fontId="0" fillId="0" borderId="16" xfId="0" applyNumberFormat="1" applyBorder="1"/>
    <xf numFmtId="0" fontId="0" fillId="66" borderId="0" xfId="0" applyFill="1"/>
    <xf numFmtId="0" fontId="0" fillId="71" borderId="0" xfId="0" applyFill="1"/>
    <xf numFmtId="0" fontId="0" fillId="61" borderId="0" xfId="0" applyFill="1"/>
    <xf numFmtId="4" fontId="0" fillId="28" borderId="16" xfId="0" applyNumberFormat="1" applyFill="1" applyBorder="1"/>
    <xf numFmtId="4" fontId="0" fillId="34" borderId="16" xfId="0" applyNumberFormat="1" applyFill="1" applyBorder="1"/>
    <xf numFmtId="4" fontId="0" fillId="70" borderId="16" xfId="0" applyNumberFormat="1" applyFill="1" applyBorder="1"/>
    <xf numFmtId="4" fontId="52" fillId="0" borderId="16" xfId="0" applyNumberFormat="1" applyFont="1" applyBorder="1"/>
    <xf numFmtId="10" fontId="52" fillId="0" borderId="16" xfId="0" applyNumberFormat="1" applyFont="1" applyBorder="1"/>
    <xf numFmtId="0" fontId="77" fillId="0" borderId="16" xfId="0" applyFont="1" applyBorder="1"/>
    <xf numFmtId="0" fontId="0" fillId="34" borderId="16" xfId="0" applyFill="1" applyBorder="1"/>
    <xf numFmtId="0" fontId="0" fillId="28" borderId="16" xfId="0" applyFill="1" applyBorder="1"/>
    <xf numFmtId="0" fontId="0" fillId="70" borderId="16" xfId="0" applyFill="1" applyBorder="1"/>
    <xf numFmtId="2" fontId="6" fillId="0" borderId="2" xfId="1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>
      <alignment horizontal="left" vertical="top" wrapText="1"/>
    </xf>
    <xf numFmtId="165" fontId="1" fillId="3" borderId="2" xfId="1" applyFont="1" applyFill="1" applyBorder="1" applyAlignment="1" applyProtection="1">
      <alignment vertical="center" wrapText="1"/>
    </xf>
    <xf numFmtId="165" fontId="1" fillId="3" borderId="2" xfId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165" fontId="1" fillId="0" borderId="2" xfId="1" applyFont="1" applyBorder="1" applyAlignment="1" applyProtection="1">
      <alignment vertical="center" wrapText="1"/>
    </xf>
    <xf numFmtId="4" fontId="6" fillId="0" borderId="2" xfId="0" applyNumberFormat="1" applyFont="1" applyBorder="1" applyAlignment="1">
      <alignment horizontal="right" vertical="center"/>
    </xf>
    <xf numFmtId="165" fontId="6" fillId="0" borderId="2" xfId="1" applyFont="1" applyBorder="1" applyAlignment="1" applyProtection="1">
      <alignment vertical="center"/>
    </xf>
    <xf numFmtId="0" fontId="1" fillId="0" borderId="2" xfId="0" applyFont="1" applyBorder="1" applyAlignment="1">
      <alignment horizontal="center" vertical="center" wrapText="1"/>
    </xf>
    <xf numFmtId="165" fontId="1" fillId="0" borderId="2" xfId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80" fillId="0" borderId="2" xfId="0" applyFont="1" applyBorder="1" applyAlignment="1">
      <alignment horizontal="center" vertical="center"/>
    </xf>
    <xf numFmtId="0" fontId="80" fillId="72" borderId="2" xfId="0" applyFont="1" applyFill="1" applyBorder="1" applyAlignment="1">
      <alignment horizontal="justify" vertical="center" wrapText="1"/>
    </xf>
    <xf numFmtId="165" fontId="33" fillId="72" borderId="2" xfId="1" applyFont="1" applyFill="1" applyBorder="1" applyAlignment="1" applyProtection="1">
      <alignment horizontal="center" vertical="center"/>
    </xf>
    <xf numFmtId="2" fontId="1" fillId="4" borderId="2" xfId="1" applyNumberFormat="1" applyFont="1" applyFill="1" applyBorder="1" applyAlignment="1" applyProtection="1">
      <alignment horizontal="center" vertical="center" wrapText="1"/>
    </xf>
    <xf numFmtId="2" fontId="1" fillId="0" borderId="9" xfId="1" applyNumberFormat="1" applyFont="1" applyBorder="1" applyAlignment="1" applyProtection="1">
      <alignment horizontal="center" vertical="center" wrapText="1"/>
    </xf>
    <xf numFmtId="0" fontId="44" fillId="0" borderId="2" xfId="0" applyFont="1" applyBorder="1" applyAlignment="1">
      <alignment wrapText="1"/>
    </xf>
    <xf numFmtId="0" fontId="6" fillId="0" borderId="6" xfId="0" applyFont="1" applyBorder="1" applyAlignment="1">
      <alignment horizontal="left" vertical="top" wrapText="1"/>
    </xf>
    <xf numFmtId="49" fontId="6" fillId="6" borderId="1" xfId="0" applyNumberFormat="1" applyFont="1" applyFill="1" applyBorder="1" applyAlignment="1">
      <alignment horizontal="left" vertical="center"/>
    </xf>
    <xf numFmtId="2" fontId="0" fillId="0" borderId="0" xfId="0" applyNumberFormat="1"/>
    <xf numFmtId="49" fontId="6" fillId="0" borderId="1" xfId="0" applyNumberFormat="1" applyFont="1" applyBorder="1" applyAlignment="1">
      <alignment horizontal="left" vertical="center"/>
    </xf>
    <xf numFmtId="49" fontId="6" fillId="22" borderId="2" xfId="0" applyNumberFormat="1" applyFont="1" applyFill="1" applyBorder="1" applyAlignment="1">
      <alignment horizontal="left" vertical="top" wrapText="1"/>
    </xf>
    <xf numFmtId="49" fontId="6" fillId="6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/>
    </xf>
    <xf numFmtId="4" fontId="6" fillId="6" borderId="2" xfId="0" applyNumberFormat="1" applyFont="1" applyFill="1" applyBorder="1" applyAlignment="1">
      <alignment horizontal="center"/>
    </xf>
    <xf numFmtId="2" fontId="0" fillId="22" borderId="0" xfId="0" applyNumberFormat="1" applyFill="1"/>
    <xf numFmtId="49" fontId="6" fillId="22" borderId="2" xfId="0" applyNumberFormat="1" applyFont="1" applyFill="1" applyBorder="1" applyAlignment="1">
      <alignment horizontal="left" vertical="center" wrapText="1"/>
    </xf>
    <xf numFmtId="49" fontId="6" fillId="0" borderId="2" xfId="3" applyNumberFormat="1" applyFont="1" applyBorder="1" applyAlignment="1" applyProtection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0" fontId="6" fillId="22" borderId="2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49" fontId="62" fillId="0" borderId="2" xfId="0" applyNumberFormat="1" applyFont="1" applyBorder="1" applyAlignment="1">
      <alignment horizontal="left" wrapText="1"/>
    </xf>
    <xf numFmtId="49" fontId="6" fillId="6" borderId="1" xfId="0" applyNumberFormat="1" applyFont="1" applyFill="1" applyBorder="1" applyAlignment="1">
      <alignment horizontal="left"/>
    </xf>
    <xf numFmtId="2" fontId="6" fillId="0" borderId="2" xfId="1" applyNumberFormat="1" applyFont="1" applyBorder="1" applyAlignment="1" applyProtection="1">
      <alignment horizontal="center" wrapText="1"/>
    </xf>
    <xf numFmtId="0" fontId="31" fillId="33" borderId="2" xfId="0" applyFont="1" applyFill="1" applyBorder="1" applyAlignment="1">
      <alignment horizontal="center" vertical="center" wrapText="1"/>
    </xf>
    <xf numFmtId="165" fontId="33" fillId="33" borderId="2" xfId="1" applyFont="1" applyFill="1" applyBorder="1" applyAlignment="1" applyProtection="1">
      <alignment vertical="center"/>
    </xf>
    <xf numFmtId="0" fontId="80" fillId="33" borderId="2" xfId="0" applyFont="1" applyFill="1" applyBorder="1" applyAlignment="1">
      <alignment horizontal="right" vertical="center"/>
    </xf>
    <xf numFmtId="165" fontId="80" fillId="33" borderId="2" xfId="1" applyFont="1" applyFill="1" applyBorder="1" applyAlignment="1" applyProtection="1">
      <alignment horizontal="center" vertical="center"/>
    </xf>
    <xf numFmtId="4" fontId="33" fillId="33" borderId="2" xfId="0" applyNumberFormat="1" applyFont="1" applyFill="1" applyBorder="1" applyAlignment="1">
      <alignment horizontal="center" vertical="center"/>
    </xf>
    <xf numFmtId="165" fontId="80" fillId="33" borderId="2" xfId="1" applyFont="1" applyFill="1" applyBorder="1" applyAlignment="1" applyProtection="1">
      <alignment horizontal="center" vertical="center" wrapText="1"/>
    </xf>
    <xf numFmtId="0" fontId="33" fillId="33" borderId="2" xfId="0" applyFont="1" applyFill="1" applyBorder="1" applyAlignment="1">
      <alignment vertical="center"/>
    </xf>
    <xf numFmtId="0" fontId="0" fillId="33" borderId="2" xfId="0" applyFill="1" applyBorder="1" applyAlignment="1">
      <alignment vertical="center"/>
    </xf>
    <xf numFmtId="165" fontId="31" fillId="0" borderId="2" xfId="1" applyFont="1" applyBorder="1" applyAlignment="1" applyProtection="1">
      <alignment horizontal="center" vertical="center" wrapText="1"/>
    </xf>
    <xf numFmtId="4" fontId="33" fillId="0" borderId="2" xfId="0" applyNumberFormat="1" applyFont="1" applyBorder="1" applyAlignment="1">
      <alignment horizontal="right" vertical="center"/>
    </xf>
    <xf numFmtId="165" fontId="33" fillId="0" borderId="2" xfId="1" applyFont="1" applyBorder="1" applyAlignment="1" applyProtection="1">
      <alignment vertical="center"/>
    </xf>
    <xf numFmtId="164" fontId="80" fillId="0" borderId="2" xfId="0" applyNumberFormat="1" applyFont="1" applyBorder="1"/>
    <xf numFmtId="0" fontId="80" fillId="0" borderId="2" xfId="0" applyFont="1" applyBorder="1"/>
    <xf numFmtId="0" fontId="31" fillId="0" borderId="8" xfId="0" applyFont="1" applyBorder="1" applyAlignment="1">
      <alignment horizontal="center" vertical="center" wrapText="1"/>
    </xf>
    <xf numFmtId="4" fontId="33" fillId="0" borderId="0" xfId="0" applyNumberFormat="1" applyFont="1" applyAlignment="1">
      <alignment horizontal="right" vertical="center"/>
    </xf>
    <xf numFmtId="165" fontId="33" fillId="0" borderId="0" xfId="1" applyFont="1" applyBorder="1" applyAlignment="1" applyProtection="1">
      <alignment vertical="center"/>
    </xf>
    <xf numFmtId="4" fontId="33" fillId="0" borderId="3" xfId="0" applyNumberFormat="1" applyFont="1" applyBorder="1" applyAlignment="1">
      <alignment horizontal="right" vertical="center"/>
    </xf>
    <xf numFmtId="4" fontId="33" fillId="0" borderId="14" xfId="0" applyNumberFormat="1" applyFont="1" applyBorder="1" applyAlignment="1">
      <alignment horizontal="right" vertical="center"/>
    </xf>
    <xf numFmtId="49" fontId="6" fillId="0" borderId="8" xfId="0" applyNumberFormat="1" applyFont="1" applyBorder="1" applyAlignment="1">
      <alignment horizontal="left" vertical="top" wrapText="1"/>
    </xf>
    <xf numFmtId="165" fontId="31" fillId="0" borderId="3" xfId="1" applyFont="1" applyBorder="1" applyAlignment="1" applyProtection="1">
      <alignment vertical="center" wrapText="1"/>
    </xf>
    <xf numFmtId="165" fontId="31" fillId="0" borderId="8" xfId="1" applyFont="1" applyBorder="1" applyAlignment="1" applyProtection="1">
      <alignment horizontal="center" vertical="center" wrapText="1"/>
    </xf>
    <xf numFmtId="164" fontId="80" fillId="62" borderId="14" xfId="0" applyNumberFormat="1" applyFont="1" applyFill="1" applyBorder="1"/>
    <xf numFmtId="0" fontId="80" fillId="0" borderId="8" xfId="0" applyFont="1" applyBorder="1" applyAlignment="1">
      <alignment horizontal="center" vertical="center"/>
    </xf>
    <xf numFmtId="49" fontId="33" fillId="0" borderId="8" xfId="0" applyNumberFormat="1" applyFont="1" applyBorder="1" applyAlignment="1">
      <alignment horizontal="left" vertical="top" wrapText="1"/>
    </xf>
    <xf numFmtId="49" fontId="33" fillId="6" borderId="3" xfId="0" applyNumberFormat="1" applyFont="1" applyFill="1" applyBorder="1" applyAlignment="1">
      <alignment horizontal="left" vertical="center"/>
    </xf>
    <xf numFmtId="165" fontId="33" fillId="0" borderId="8" xfId="1" applyFont="1" applyBorder="1" applyAlignment="1" applyProtection="1">
      <alignment vertical="center"/>
    </xf>
    <xf numFmtId="0" fontId="80" fillId="0" borderId="0" xfId="0" applyFont="1" applyAlignment="1">
      <alignment vertical="center"/>
    </xf>
    <xf numFmtId="0" fontId="80" fillId="0" borderId="3" xfId="0" applyFont="1" applyBorder="1" applyAlignment="1">
      <alignment vertical="center"/>
    </xf>
    <xf numFmtId="0" fontId="80" fillId="0" borderId="14" xfId="0" applyFont="1" applyBorder="1" applyAlignment="1">
      <alignment vertical="center"/>
    </xf>
    <xf numFmtId="165" fontId="31" fillId="0" borderId="2" xfId="1" applyFont="1" applyBorder="1" applyAlignment="1" applyProtection="1">
      <alignment vertical="center" wrapText="1"/>
    </xf>
    <xf numFmtId="164" fontId="80" fillId="59" borderId="2" xfId="0" applyNumberFormat="1" applyFont="1" applyFill="1" applyBorder="1"/>
    <xf numFmtId="0" fontId="80" fillId="0" borderId="2" xfId="0" applyFont="1" applyBorder="1" applyAlignment="1">
      <alignment horizontal="justify" vertical="top" wrapText="1"/>
    </xf>
    <xf numFmtId="49" fontId="16" fillId="2" borderId="2" xfId="0" applyNumberFormat="1" applyFont="1" applyFill="1" applyBorder="1" applyAlignment="1">
      <alignment horizontal="center" vertical="center"/>
    </xf>
    <xf numFmtId="4" fontId="33" fillId="2" borderId="2" xfId="0" applyNumberFormat="1" applyFont="1" applyFill="1" applyBorder="1" applyAlignment="1">
      <alignment horizontal="right" vertical="center"/>
    </xf>
    <xf numFmtId="0" fontId="80" fillId="0" borderId="2" xfId="0" applyFont="1" applyBorder="1" applyAlignment="1">
      <alignment vertical="center"/>
    </xf>
    <xf numFmtId="3" fontId="80" fillId="0" borderId="2" xfId="0" applyNumberFormat="1" applyFont="1" applyBorder="1" applyAlignment="1">
      <alignment vertical="center"/>
    </xf>
    <xf numFmtId="0" fontId="80" fillId="0" borderId="0" xfId="0" applyFont="1"/>
    <xf numFmtId="49" fontId="80" fillId="2" borderId="2" xfId="0" applyNumberFormat="1" applyFont="1" applyFill="1" applyBorder="1" applyAlignment="1">
      <alignment horizontal="center" vertical="center"/>
    </xf>
    <xf numFmtId="0" fontId="33" fillId="2" borderId="2" xfId="0" applyFont="1" applyFill="1" applyBorder="1" applyAlignment="1">
      <alignment horizontal="center" vertical="center"/>
    </xf>
    <xf numFmtId="49" fontId="80" fillId="0" borderId="2" xfId="0" applyNumberFormat="1" applyFont="1" applyBorder="1" applyAlignment="1">
      <alignment horizontal="justify" vertical="top" wrapText="1"/>
    </xf>
    <xf numFmtId="4" fontId="80" fillId="59" borderId="2" xfId="0" applyNumberFormat="1" applyFont="1" applyFill="1" applyBorder="1"/>
    <xf numFmtId="165" fontId="48" fillId="22" borderId="2" xfId="1" applyFont="1" applyFill="1" applyBorder="1" applyAlignment="1" applyProtection="1">
      <alignment vertical="center"/>
    </xf>
    <xf numFmtId="0" fontId="80" fillId="0" borderId="0" xfId="0" applyFont="1" applyAlignment="1">
      <alignment horizontal="center" vertical="center"/>
    </xf>
    <xf numFmtId="49" fontId="80" fillId="0" borderId="0" xfId="0" applyNumberFormat="1" applyFont="1" applyAlignment="1">
      <alignment horizontal="justify" vertical="top" wrapText="1"/>
    </xf>
    <xf numFmtId="4" fontId="80" fillId="0" borderId="0" xfId="0" applyNumberFormat="1" applyFont="1"/>
    <xf numFmtId="165" fontId="80" fillId="0" borderId="0" xfId="1" applyFont="1" applyBorder="1" applyAlignment="1" applyProtection="1">
      <alignment vertical="center"/>
    </xf>
    <xf numFmtId="0" fontId="15" fillId="0" borderId="0" xfId="0" applyFont="1" applyAlignment="1">
      <alignment horizontal="left" vertical="center"/>
    </xf>
    <xf numFmtId="49" fontId="1" fillId="4" borderId="2" xfId="0" applyNumberFormat="1" applyFont="1" applyFill="1" applyBorder="1" applyAlignment="1">
      <alignment horizontal="left" vertical="center" wrapText="1"/>
    </xf>
    <xf numFmtId="2" fontId="1" fillId="4" borderId="1" xfId="1" applyNumberFormat="1" applyFont="1" applyFill="1" applyBorder="1" applyAlignment="1" applyProtection="1">
      <alignment horizontal="center" vertical="center" wrapText="1"/>
    </xf>
    <xf numFmtId="2" fontId="1" fillId="0" borderId="16" xfId="1" applyNumberFormat="1" applyFont="1" applyBorder="1" applyAlignment="1" applyProtection="1">
      <alignment horizontal="center" vertical="center" wrapText="1"/>
    </xf>
    <xf numFmtId="0" fontId="6" fillId="0" borderId="0" xfId="0" applyFont="1" applyAlignment="1">
      <alignment wrapText="1"/>
    </xf>
    <xf numFmtId="49" fontId="6" fillId="0" borderId="1" xfId="1" applyNumberFormat="1" applyFont="1" applyBorder="1" applyAlignment="1" applyProtection="1">
      <alignment horizontal="left" vertical="center"/>
    </xf>
    <xf numFmtId="2" fontId="6" fillId="0" borderId="2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0" fillId="0" borderId="16" xfId="0" applyNumberFormat="1" applyBorder="1"/>
    <xf numFmtId="0" fontId="6" fillId="0" borderId="2" xfId="0" applyFont="1" applyBorder="1" applyAlignment="1">
      <alignment horizontal="left" vertical="center" wrapText="1"/>
    </xf>
    <xf numFmtId="2" fontId="6" fillId="0" borderId="1" xfId="1" applyNumberFormat="1" applyFont="1" applyBorder="1" applyAlignment="1" applyProtection="1">
      <alignment horizontal="center" vertical="center" wrapText="1"/>
    </xf>
    <xf numFmtId="49" fontId="48" fillId="0" borderId="0" xfId="0" applyNumberFormat="1" applyFont="1" applyAlignment="1">
      <alignment horizontal="center" vertical="top" wrapText="1"/>
    </xf>
    <xf numFmtId="49" fontId="6" fillId="4" borderId="1" xfId="1" applyNumberFormat="1" applyFont="1" applyFill="1" applyBorder="1" applyAlignment="1" applyProtection="1">
      <alignment horizontal="left" vertical="center"/>
    </xf>
    <xf numFmtId="49" fontId="6" fillId="6" borderId="2" xfId="0" applyNumberFormat="1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justify" vertical="top" wrapText="1"/>
    </xf>
    <xf numFmtId="49" fontId="6" fillId="0" borderId="2" xfId="1" applyNumberFormat="1" applyFont="1" applyBorder="1" applyAlignment="1" applyProtection="1">
      <alignment horizontal="center" vertical="center"/>
    </xf>
    <xf numFmtId="2" fontId="62" fillId="0" borderId="2" xfId="1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left" wrapText="1"/>
    </xf>
    <xf numFmtId="0" fontId="62" fillId="0" borderId="1" xfId="0" applyFont="1" applyBorder="1" applyAlignment="1">
      <alignment horizontal="justify" vertical="top" wrapText="1"/>
    </xf>
    <xf numFmtId="49" fontId="6" fillId="0" borderId="8" xfId="0" applyNumberFormat="1" applyFont="1" applyBorder="1" applyAlignment="1">
      <alignment horizontal="left" vertical="center" wrapText="1"/>
    </xf>
    <xf numFmtId="49" fontId="6" fillId="0" borderId="3" xfId="1" applyNumberFormat="1" applyFont="1" applyBorder="1" applyAlignment="1" applyProtection="1">
      <alignment horizontal="left" vertical="center"/>
    </xf>
    <xf numFmtId="2" fontId="6" fillId="0" borderId="8" xfId="0" applyNumberFormat="1" applyFont="1" applyBorder="1" applyAlignment="1">
      <alignment horizontal="center" vertical="center"/>
    </xf>
    <xf numFmtId="2" fontId="6" fillId="0" borderId="16" xfId="0" applyNumberFormat="1" applyFont="1" applyBorder="1" applyAlignment="1">
      <alignment horizontal="center" vertical="center"/>
    </xf>
    <xf numFmtId="2" fontId="7" fillId="0" borderId="16" xfId="0" applyNumberFormat="1" applyFont="1" applyBorder="1" applyAlignment="1">
      <alignment horizontal="center" vertical="center"/>
    </xf>
    <xf numFmtId="49" fontId="82" fillId="0" borderId="0" xfId="0" applyNumberFormat="1" applyFont="1" applyAlignment="1">
      <alignment horizontal="left" vertical="center" wrapText="1"/>
    </xf>
    <xf numFmtId="49" fontId="6" fillId="0" borderId="0" xfId="1" applyNumberFormat="1" applyFont="1" applyBorder="1" applyAlignment="1" applyProtection="1">
      <alignment horizontal="left" vertical="center"/>
    </xf>
    <xf numFmtId="2" fontId="7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49" fontId="1" fillId="4" borderId="5" xfId="0" applyNumberFormat="1" applyFont="1" applyFill="1" applyBorder="1" applyAlignment="1">
      <alignment horizontal="left" vertical="center"/>
    </xf>
    <xf numFmtId="0" fontId="6" fillId="0" borderId="6" xfId="0" applyFont="1" applyBorder="1" applyAlignment="1">
      <alignment horizontal="left" wrapText="1"/>
    </xf>
    <xf numFmtId="49" fontId="6" fillId="0" borderId="1" xfId="1" applyNumberFormat="1" applyFont="1" applyBorder="1" applyAlignment="1" applyProtection="1">
      <alignment horizontal="left" vertical="top"/>
    </xf>
    <xf numFmtId="0" fontId="49" fillId="0" borderId="0" xfId="0" applyFont="1"/>
    <xf numFmtId="49" fontId="6" fillId="4" borderId="19" xfId="1" applyNumberFormat="1" applyFont="1" applyFill="1" applyBorder="1" applyAlignment="1" applyProtection="1">
      <alignment horizontal="left" vertical="center"/>
    </xf>
    <xf numFmtId="2" fontId="1" fillId="4" borderId="19" xfId="1" applyNumberFormat="1" applyFont="1" applyFill="1" applyBorder="1" applyAlignment="1" applyProtection="1">
      <alignment horizontal="center" vertical="center" wrapText="1"/>
    </xf>
    <xf numFmtId="2" fontId="1" fillId="0" borderId="19" xfId="1" applyNumberFormat="1" applyFont="1" applyBorder="1" applyAlignment="1" applyProtection="1">
      <alignment horizontal="center" vertical="center" wrapText="1"/>
    </xf>
    <xf numFmtId="0" fontId="45" fillId="0" borderId="6" xfId="0" applyFont="1" applyBorder="1" applyAlignment="1">
      <alignment wrapText="1"/>
    </xf>
    <xf numFmtId="2" fontId="45" fillId="0" borderId="16" xfId="0" applyNumberFormat="1" applyFont="1" applyBorder="1" applyAlignment="1">
      <alignment horizontal="center" vertical="center"/>
    </xf>
    <xf numFmtId="0" fontId="84" fillId="0" borderId="2" xfId="0" applyFont="1" applyBorder="1" applyAlignment="1">
      <alignment wrapText="1"/>
    </xf>
    <xf numFmtId="0" fontId="45" fillId="0" borderId="16" xfId="0" applyFont="1" applyBorder="1" applyAlignment="1">
      <alignment horizontal="justify" vertical="top" wrapText="1"/>
    </xf>
    <xf numFmtId="2" fontId="6" fillId="0" borderId="16" xfId="1" applyNumberFormat="1" applyFont="1" applyBorder="1" applyAlignment="1" applyProtection="1">
      <alignment horizontal="center" vertical="center" wrapText="1"/>
    </xf>
    <xf numFmtId="0" fontId="45" fillId="0" borderId="16" xfId="0" applyFont="1" applyBorder="1"/>
    <xf numFmtId="0" fontId="44" fillId="0" borderId="16" xfId="0" applyFont="1" applyBorder="1"/>
    <xf numFmtId="0" fontId="44" fillId="73" borderId="0" xfId="0" applyFont="1" applyFill="1"/>
    <xf numFmtId="0" fontId="0" fillId="73" borderId="0" xfId="0" applyFill="1"/>
    <xf numFmtId="0" fontId="44" fillId="0" borderId="1" xfId="0" applyFont="1" applyBorder="1"/>
    <xf numFmtId="49" fontId="1" fillId="0" borderId="0" xfId="0" applyNumberFormat="1" applyFont="1" applyAlignment="1">
      <alignment horizontal="left" vertical="center"/>
    </xf>
    <xf numFmtId="0" fontId="44" fillId="0" borderId="8" xfId="0" applyFont="1" applyBorder="1"/>
    <xf numFmtId="0" fontId="44" fillId="0" borderId="9" xfId="0" applyFont="1" applyBorder="1"/>
    <xf numFmtId="0" fontId="85" fillId="0" borderId="16" xfId="0" applyFont="1" applyBorder="1"/>
    <xf numFmtId="0" fontId="86" fillId="9" borderId="16" xfId="0" applyFont="1" applyFill="1" applyBorder="1" applyAlignment="1">
      <alignment horizontal="left"/>
    </xf>
    <xf numFmtId="0" fontId="64" fillId="0" borderId="16" xfId="0" applyFont="1" applyBorder="1"/>
    <xf numFmtId="0" fontId="53" fillId="0" borderId="16" xfId="0" applyFont="1" applyBorder="1" applyAlignment="1">
      <alignment horizontal="center" vertical="center"/>
    </xf>
    <xf numFmtId="0" fontId="54" fillId="0" borderId="0" xfId="0" applyFont="1" applyAlignment="1">
      <alignment vertical="center" wrapText="1"/>
    </xf>
    <xf numFmtId="0" fontId="19" fillId="6" borderId="0" xfId="0" applyFont="1" applyFill="1" applyAlignment="1">
      <alignment horizontal="center" vertical="center"/>
    </xf>
    <xf numFmtId="0" fontId="64" fillId="0" borderId="0" xfId="0" applyFont="1"/>
    <xf numFmtId="0" fontId="44" fillId="0" borderId="6" xfId="0" applyFont="1" applyBorder="1"/>
    <xf numFmtId="0" fontId="17" fillId="0" borderId="7" xfId="0" applyFont="1" applyBorder="1" applyAlignment="1">
      <alignment horizontal="left"/>
    </xf>
    <xf numFmtId="0" fontId="69" fillId="33" borderId="16" xfId="0" applyFont="1" applyFill="1" applyBorder="1"/>
    <xf numFmtId="0" fontId="44" fillId="0" borderId="2" xfId="0" applyFont="1" applyBorder="1"/>
    <xf numFmtId="0" fontId="44" fillId="0" borderId="16" xfId="0" applyFont="1" applyBorder="1" applyAlignment="1">
      <alignment wrapText="1"/>
    </xf>
    <xf numFmtId="0" fontId="86" fillId="0" borderId="3" xfId="0" applyFont="1" applyBorder="1" applyAlignment="1">
      <alignment horizontal="left"/>
    </xf>
    <xf numFmtId="0" fontId="69" fillId="73" borderId="16" xfId="0" applyFont="1" applyFill="1" applyBorder="1"/>
    <xf numFmtId="0" fontId="86" fillId="33" borderId="16" xfId="0" applyFont="1" applyFill="1" applyBorder="1" applyAlignment="1">
      <alignment horizontal="left"/>
    </xf>
    <xf numFmtId="49" fontId="44" fillId="0" borderId="16" xfId="0" applyNumberFormat="1" applyFont="1" applyBorder="1"/>
    <xf numFmtId="0" fontId="44" fillId="22" borderId="16" xfId="0" applyFont="1" applyFill="1" applyBorder="1"/>
    <xf numFmtId="49" fontId="17" fillId="0" borderId="16" xfId="0" applyNumberFormat="1" applyFont="1" applyBorder="1" applyAlignment="1">
      <alignment horizontal="left"/>
    </xf>
    <xf numFmtId="0" fontId="44" fillId="33" borderId="16" xfId="0" applyFont="1" applyFill="1" applyBorder="1"/>
    <xf numFmtId="0" fontId="69" fillId="0" borderId="47" xfId="0" applyFont="1" applyBorder="1" applyAlignment="1">
      <alignment horizontal="right"/>
    </xf>
    <xf numFmtId="0" fontId="44" fillId="0" borderId="5" xfId="0" applyFont="1" applyBorder="1"/>
    <xf numFmtId="0" fontId="4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69" fillId="0" borderId="0" xfId="0" applyFont="1" applyAlignment="1">
      <alignment horizontal="left" wrapText="1"/>
    </xf>
    <xf numFmtId="0" fontId="83" fillId="0" borderId="16" xfId="0" applyFont="1" applyBorder="1" applyAlignment="1">
      <alignment horizontal="right" wrapText="1"/>
    </xf>
    <xf numFmtId="0" fontId="0" fillId="0" borderId="55" xfId="0" applyBorder="1"/>
    <xf numFmtId="0" fontId="83" fillId="0" borderId="56" xfId="0" applyFont="1" applyBorder="1" applyAlignment="1">
      <alignment horizontal="right" wrapText="1"/>
    </xf>
    <xf numFmtId="0" fontId="83" fillId="0" borderId="24" xfId="0" applyFont="1" applyBorder="1" applyAlignment="1">
      <alignment horizontal="right" wrapText="1"/>
    </xf>
    <xf numFmtId="0" fontId="0" fillId="0" borderId="16" xfId="0" applyBorder="1" applyAlignment="1">
      <alignment horizontal="right" wrapText="1"/>
    </xf>
    <xf numFmtId="49" fontId="44" fillId="74" borderId="57" xfId="0" applyNumberFormat="1" applyFont="1" applyFill="1" applyBorder="1"/>
    <xf numFmtId="0" fontId="0" fillId="0" borderId="58" xfId="0" applyBorder="1"/>
    <xf numFmtId="0" fontId="0" fillId="75" borderId="24" xfId="0" applyFill="1" applyBorder="1" applyAlignment="1">
      <alignment horizontal="right" wrapText="1"/>
    </xf>
    <xf numFmtId="49" fontId="44" fillId="74" borderId="59" xfId="0" applyNumberFormat="1" applyFont="1" applyFill="1" applyBorder="1"/>
    <xf numFmtId="0" fontId="0" fillId="0" borderId="60" xfId="0" applyBorder="1"/>
    <xf numFmtId="0" fontId="0" fillId="0" borderId="24" xfId="0" applyBorder="1" applyAlignment="1">
      <alignment horizontal="right" wrapText="1"/>
    </xf>
    <xf numFmtId="49" fontId="17" fillId="74" borderId="59" xfId="0" applyNumberFormat="1" applyFont="1" applyFill="1" applyBorder="1" applyAlignment="1">
      <alignment horizontal="left"/>
    </xf>
    <xf numFmtId="49" fontId="17" fillId="76" borderId="59" xfId="0" applyNumberFormat="1" applyFont="1" applyFill="1" applyBorder="1" applyAlignment="1">
      <alignment horizontal="left"/>
    </xf>
    <xf numFmtId="0" fontId="0" fillId="76" borderId="24" xfId="0" applyFill="1" applyBorder="1" applyAlignment="1">
      <alignment horizontal="right" wrapText="1"/>
    </xf>
    <xf numFmtId="0" fontId="44" fillId="0" borderId="24" xfId="0" applyFont="1" applyBorder="1"/>
    <xf numFmtId="49" fontId="17" fillId="0" borderId="19" xfId="0" applyNumberFormat="1" applyFont="1" applyBorder="1" applyAlignment="1">
      <alignment horizontal="left"/>
    </xf>
    <xf numFmtId="0" fontId="44" fillId="0" borderId="19" xfId="0" applyFont="1" applyBorder="1"/>
    <xf numFmtId="4" fontId="0" fillId="0" borderId="19" xfId="0" applyNumberFormat="1" applyBorder="1"/>
    <xf numFmtId="49" fontId="17" fillId="76" borderId="61" xfId="0" applyNumberFormat="1" applyFont="1" applyFill="1" applyBorder="1" applyAlignment="1">
      <alignment horizontal="left"/>
    </xf>
    <xf numFmtId="0" fontId="0" fillId="0" borderId="62" xfId="0" applyBorder="1"/>
    <xf numFmtId="0" fontId="44" fillId="0" borderId="7" xfId="0" applyFont="1" applyBorder="1"/>
    <xf numFmtId="0" fontId="17" fillId="0" borderId="63" xfId="0" applyFont="1" applyBorder="1" applyAlignment="1">
      <alignment horizontal="left"/>
    </xf>
    <xf numFmtId="0" fontId="44" fillId="0" borderId="64" xfId="0" applyFont="1" applyBorder="1"/>
    <xf numFmtId="0" fontId="44" fillId="0" borderId="65" xfId="0" applyFont="1" applyBorder="1"/>
    <xf numFmtId="4" fontId="44" fillId="0" borderId="66" xfId="0" applyNumberFormat="1" applyFont="1" applyBorder="1"/>
    <xf numFmtId="0" fontId="17" fillId="0" borderId="67" xfId="0" applyFont="1" applyBorder="1" applyAlignment="1">
      <alignment horizontal="left"/>
    </xf>
    <xf numFmtId="0" fontId="44" fillId="0" borderId="60" xfId="0" applyFont="1" applyBorder="1"/>
    <xf numFmtId="49" fontId="17" fillId="28" borderId="0" xfId="0" applyNumberFormat="1" applyFont="1" applyFill="1" applyAlignment="1">
      <alignment horizontal="left"/>
    </xf>
    <xf numFmtId="49" fontId="17" fillId="76" borderId="68" xfId="0" applyNumberFormat="1" applyFont="1" applyFill="1" applyBorder="1" applyAlignment="1">
      <alignment horizontal="left"/>
    </xf>
    <xf numFmtId="0" fontId="0" fillId="0" borderId="69" xfId="0" applyBorder="1"/>
    <xf numFmtId="0" fontId="44" fillId="0" borderId="70" xfId="0" applyFont="1" applyBorder="1"/>
    <xf numFmtId="4" fontId="0" fillId="0" borderId="56" xfId="0" applyNumberFormat="1" applyBorder="1"/>
    <xf numFmtId="0" fontId="17" fillId="0" borderId="71" xfId="0" applyFont="1" applyBorder="1" applyAlignment="1">
      <alignment horizontal="left"/>
    </xf>
    <xf numFmtId="0" fontId="44" fillId="0" borderId="72" xfId="0" applyFont="1" applyBorder="1"/>
    <xf numFmtId="0" fontId="44" fillId="0" borderId="62" xfId="0" applyFont="1" applyBorder="1"/>
    <xf numFmtId="0" fontId="44" fillId="73" borderId="2" xfId="0" applyFont="1" applyFill="1" applyBorder="1"/>
    <xf numFmtId="0" fontId="17" fillId="73" borderId="1" xfId="0" applyFont="1" applyFill="1" applyBorder="1" applyAlignment="1">
      <alignment horizontal="left"/>
    </xf>
    <xf numFmtId="0" fontId="52" fillId="69" borderId="16" xfId="0" applyFont="1" applyFill="1" applyBorder="1" applyAlignment="1">
      <alignment vertical="center" wrapText="1"/>
    </xf>
    <xf numFmtId="0" fontId="69" fillId="69" borderId="16" xfId="0" applyFont="1" applyFill="1" applyBorder="1"/>
    <xf numFmtId="2" fontId="1" fillId="77" borderId="16" xfId="1" applyNumberFormat="1" applyFont="1" applyFill="1" applyBorder="1" applyAlignment="1" applyProtection="1">
      <alignment horizontal="center" vertical="center" wrapText="1"/>
    </xf>
    <xf numFmtId="2" fontId="1" fillId="69" borderId="16" xfId="1" applyNumberFormat="1" applyFont="1" applyFill="1" applyBorder="1" applyAlignment="1" applyProtection="1">
      <alignment horizontal="center" vertical="center" wrapText="1"/>
    </xf>
    <xf numFmtId="2" fontId="1" fillId="23" borderId="17" xfId="1" applyNumberFormat="1" applyFont="1" applyFill="1" applyBorder="1" applyAlignment="1" applyProtection="1">
      <alignment horizontal="center" vertical="center" wrapText="1"/>
    </xf>
    <xf numFmtId="0" fontId="44" fillId="69" borderId="16" xfId="0" applyFont="1" applyFill="1" applyBorder="1"/>
    <xf numFmtId="0" fontId="44" fillId="24" borderId="16" xfId="0" applyFont="1" applyFill="1" applyBorder="1"/>
    <xf numFmtId="0" fontId="0" fillId="24" borderId="0" xfId="0" applyFill="1"/>
    <xf numFmtId="0" fontId="0" fillId="24" borderId="0" xfId="0" applyFill="1" applyAlignment="1">
      <alignment wrapText="1"/>
    </xf>
    <xf numFmtId="0" fontId="0" fillId="69" borderId="16" xfId="0" applyFill="1" applyBorder="1"/>
    <xf numFmtId="0" fontId="19" fillId="69" borderId="16" xfId="0" applyFont="1" applyFill="1" applyBorder="1" applyAlignment="1">
      <alignment vertical="center" wrapText="1"/>
    </xf>
    <xf numFmtId="0" fontId="69" fillId="0" borderId="0" xfId="0" applyFont="1"/>
    <xf numFmtId="0" fontId="87" fillId="0" borderId="23" xfId="0" applyFont="1" applyBorder="1" applyAlignment="1">
      <alignment wrapText="1"/>
    </xf>
    <xf numFmtId="2" fontId="1" fillId="4" borderId="17" xfId="1" applyNumberFormat="1" applyFont="1" applyFill="1" applyBorder="1" applyAlignment="1" applyProtection="1">
      <alignment horizontal="center" vertical="center" wrapText="1"/>
    </xf>
    <xf numFmtId="2" fontId="1" fillId="0" borderId="74" xfId="1" applyNumberFormat="1" applyFont="1" applyBorder="1" applyAlignment="1" applyProtection="1">
      <alignment horizontal="center" vertical="center" wrapText="1"/>
    </xf>
    <xf numFmtId="2" fontId="45" fillId="0" borderId="16" xfId="1" applyNumberFormat="1" applyFont="1" applyBorder="1" applyAlignment="1" applyProtection="1">
      <alignment horizontal="center" vertical="center" wrapText="1"/>
    </xf>
    <xf numFmtId="0" fontId="67" fillId="0" borderId="16" xfId="0" applyFont="1" applyBorder="1"/>
    <xf numFmtId="0" fontId="44" fillId="0" borderId="75" xfId="0" applyFont="1" applyBorder="1"/>
    <xf numFmtId="0" fontId="44" fillId="0" borderId="76" xfId="0" applyFont="1" applyBorder="1"/>
    <xf numFmtId="2" fontId="1" fillId="4" borderId="76" xfId="1" applyNumberFormat="1" applyFont="1" applyFill="1" applyBorder="1" applyAlignment="1" applyProtection="1">
      <alignment horizontal="center" vertical="center" wrapText="1"/>
    </xf>
    <xf numFmtId="2" fontId="1" fillId="0" borderId="77" xfId="1" applyNumberFormat="1" applyFont="1" applyBorder="1" applyAlignment="1" applyProtection="1">
      <alignment horizontal="center" vertical="center" wrapText="1"/>
    </xf>
    <xf numFmtId="0" fontId="44" fillId="21" borderId="57" xfId="0" applyFont="1" applyFill="1" applyBorder="1"/>
    <xf numFmtId="0" fontId="44" fillId="21" borderId="78" xfId="0" applyFont="1" applyFill="1" applyBorder="1"/>
    <xf numFmtId="1" fontId="45" fillId="0" borderId="76" xfId="0" applyNumberFormat="1" applyFont="1" applyBorder="1"/>
    <xf numFmtId="0" fontId="67" fillId="0" borderId="76" xfId="0" applyFont="1" applyBorder="1"/>
    <xf numFmtId="0" fontId="0" fillId="0" borderId="77" xfId="0" applyBorder="1"/>
    <xf numFmtId="0" fontId="44" fillId="0" borderId="81" xfId="0" applyFont="1" applyBorder="1" applyAlignment="1">
      <alignment horizontal="center"/>
    </xf>
    <xf numFmtId="0" fontId="44" fillId="0" borderId="82" xfId="0" applyFont="1" applyBorder="1" applyAlignment="1">
      <alignment horizontal="center"/>
    </xf>
    <xf numFmtId="0" fontId="44" fillId="0" borderId="59" xfId="0" applyFont="1" applyBorder="1"/>
    <xf numFmtId="0" fontId="44" fillId="0" borderId="46" xfId="0" applyFont="1" applyBorder="1"/>
    <xf numFmtId="0" fontId="44" fillId="0" borderId="83" xfId="0" applyFont="1" applyBorder="1" applyAlignment="1">
      <alignment horizontal="center"/>
    </xf>
    <xf numFmtId="0" fontId="44" fillId="0" borderId="84" xfId="0" applyFont="1" applyBorder="1" applyAlignment="1">
      <alignment horizontal="center"/>
    </xf>
    <xf numFmtId="0" fontId="44" fillId="0" borderId="61" xfId="0" applyFont="1" applyBorder="1"/>
    <xf numFmtId="0" fontId="44" fillId="0" borderId="85" xfId="0" applyFont="1" applyBorder="1"/>
    <xf numFmtId="0" fontId="44" fillId="0" borderId="86" xfId="0" applyFont="1" applyBorder="1"/>
    <xf numFmtId="0" fontId="44" fillId="0" borderId="71" xfId="0" applyFont="1" applyBorder="1" applyAlignment="1">
      <alignment horizontal="center"/>
    </xf>
    <xf numFmtId="0" fontId="44" fillId="0" borderId="87" xfId="0" applyFont="1" applyBorder="1" applyAlignment="1">
      <alignment horizontal="center"/>
    </xf>
    <xf numFmtId="0" fontId="44" fillId="0" borderId="68" xfId="0" applyFont="1" applyBorder="1"/>
    <xf numFmtId="0" fontId="44" fillId="0" borderId="88" xfId="0" applyFont="1" applyBorder="1"/>
    <xf numFmtId="0" fontId="45" fillId="0" borderId="88" xfId="0" applyFont="1" applyBorder="1"/>
    <xf numFmtId="0" fontId="67" fillId="0" borderId="88" xfId="0" applyFont="1" applyBorder="1"/>
    <xf numFmtId="0" fontId="0" fillId="0" borderId="88" xfId="0" applyBorder="1"/>
    <xf numFmtId="0" fontId="0" fillId="0" borderId="56" xfId="0" applyBorder="1"/>
    <xf numFmtId="0" fontId="86" fillId="0" borderId="16" xfId="0" applyFont="1" applyBorder="1" applyAlignment="1">
      <alignment horizontal="left"/>
    </xf>
    <xf numFmtId="0" fontId="45" fillId="0" borderId="0" xfId="0" applyFont="1"/>
    <xf numFmtId="0" fontId="67" fillId="0" borderId="0" xfId="0" applyFont="1"/>
    <xf numFmtId="0" fontId="19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2" fontId="44" fillId="0" borderId="16" xfId="0" applyNumberFormat="1" applyFont="1" applyBorder="1"/>
    <xf numFmtId="0" fontId="19" fillId="6" borderId="2" xfId="0" applyFont="1" applyFill="1" applyBorder="1" applyAlignment="1">
      <alignment horizontal="center" vertical="center"/>
    </xf>
    <xf numFmtId="49" fontId="6" fillId="0" borderId="16" xfId="0" applyNumberFormat="1" applyFont="1" applyBorder="1" applyAlignment="1">
      <alignment horizontal="left"/>
    </xf>
    <xf numFmtId="49" fontId="17" fillId="0" borderId="0" xfId="0" applyNumberFormat="1" applyFont="1" applyAlignment="1">
      <alignment horizontal="left"/>
    </xf>
    <xf numFmtId="0" fontId="44" fillId="0" borderId="57" xfId="0" applyFont="1" applyBorder="1"/>
    <xf numFmtId="0" fontId="44" fillId="0" borderId="89" xfId="0" applyFont="1" applyBorder="1"/>
    <xf numFmtId="0" fontId="44" fillId="0" borderId="58" xfId="0" applyFont="1" applyBorder="1"/>
    <xf numFmtId="0" fontId="44" fillId="0" borderId="83" xfId="0" applyFont="1" applyBorder="1"/>
    <xf numFmtId="0" fontId="44" fillId="0" borderId="71" xfId="0" applyFont="1" applyBorder="1"/>
    <xf numFmtId="0" fontId="44" fillId="0" borderId="90" xfId="0" applyFont="1" applyBorder="1"/>
    <xf numFmtId="0" fontId="86" fillId="9" borderId="2" xfId="0" applyFont="1" applyFill="1" applyBorder="1" applyAlignment="1">
      <alignment horizontal="left"/>
    </xf>
    <xf numFmtId="0" fontId="86" fillId="9" borderId="8" xfId="0" applyFont="1" applyFill="1" applyBorder="1" applyAlignment="1">
      <alignment horizontal="left"/>
    </xf>
    <xf numFmtId="2" fontId="67" fillId="0" borderId="16" xfId="0" applyNumberFormat="1" applyFont="1" applyBorder="1"/>
    <xf numFmtId="0" fontId="44" fillId="55" borderId="16" xfId="0" applyFont="1" applyFill="1" applyBorder="1"/>
    <xf numFmtId="0" fontId="44" fillId="0" borderId="10" xfId="0" applyFont="1" applyBorder="1"/>
    <xf numFmtId="165" fontId="33" fillId="72" borderId="16" xfId="1" applyFont="1" applyFill="1" applyBorder="1" applyAlignment="1" applyProtection="1">
      <alignment horizontal="center" vertical="center"/>
    </xf>
    <xf numFmtId="2" fontId="1" fillId="78" borderId="16" xfId="1" applyNumberFormat="1" applyFont="1" applyFill="1" applyBorder="1" applyAlignment="1" applyProtection="1">
      <alignment horizontal="center" vertical="center" wrapText="1"/>
    </xf>
    <xf numFmtId="0" fontId="69" fillId="0" borderId="16" xfId="0" applyFont="1" applyBorder="1" applyAlignment="1">
      <alignment horizontal="left"/>
    </xf>
    <xf numFmtId="0" fontId="69" fillId="21" borderId="16" xfId="0" applyFont="1" applyFill="1" applyBorder="1" applyAlignment="1">
      <alignment horizontal="center"/>
    </xf>
    <xf numFmtId="0" fontId="69" fillId="22" borderId="16" xfId="0" applyFont="1" applyFill="1" applyBorder="1" applyAlignment="1">
      <alignment horizontal="right"/>
    </xf>
    <xf numFmtId="0" fontId="88" fillId="0" borderId="0" xfId="0" applyFont="1" applyAlignment="1">
      <alignment horizontal="center"/>
    </xf>
    <xf numFmtId="0" fontId="88" fillId="0" borderId="16" xfId="0" applyFont="1" applyBorder="1"/>
    <xf numFmtId="49" fontId="88" fillId="0" borderId="19" xfId="0" applyNumberFormat="1" applyFont="1" applyBorder="1" applyAlignment="1">
      <alignment horizontal="left" vertical="center" wrapText="1"/>
    </xf>
    <xf numFmtId="0" fontId="88" fillId="0" borderId="19" xfId="0" applyFont="1" applyBorder="1"/>
    <xf numFmtId="0" fontId="88" fillId="0" borderId="69" xfId="0" applyFont="1" applyBorder="1"/>
    <xf numFmtId="0" fontId="79" fillId="0" borderId="0" xfId="0" applyFont="1"/>
    <xf numFmtId="0" fontId="69" fillId="0" borderId="16" xfId="0" applyFont="1" applyBorder="1"/>
    <xf numFmtId="0" fontId="89" fillId="0" borderId="16" xfId="0" applyFont="1" applyBorder="1"/>
    <xf numFmtId="0" fontId="62" fillId="0" borderId="16" xfId="0" applyFont="1" applyBorder="1"/>
    <xf numFmtId="0" fontId="88" fillId="0" borderId="0" xfId="0" applyFont="1"/>
    <xf numFmtId="0" fontId="6" fillId="79" borderId="16" xfId="0" applyFont="1" applyFill="1" applyBorder="1" applyAlignment="1">
      <alignment horizontal="left" wrapText="1"/>
    </xf>
    <xf numFmtId="0" fontId="6" fillId="81" borderId="16" xfId="0" applyFont="1" applyFill="1" applyBorder="1" applyAlignment="1">
      <alignment horizontal="left" wrapText="1"/>
    </xf>
    <xf numFmtId="0" fontId="1" fillId="6" borderId="16" xfId="0" applyFont="1" applyFill="1" applyBorder="1" applyAlignment="1">
      <alignment horizontal="left" wrapText="1"/>
    </xf>
    <xf numFmtId="0" fontId="51" fillId="0" borderId="16" xfId="0" applyFont="1" applyBorder="1" applyAlignment="1">
      <alignment horizontal="center"/>
    </xf>
    <xf numFmtId="0" fontId="92" fillId="0" borderId="16" xfId="0" applyFont="1" applyBorder="1"/>
    <xf numFmtId="0" fontId="93" fillId="0" borderId="0" xfId="0" applyFont="1" applyAlignment="1">
      <alignment horizontal="center"/>
    </xf>
    <xf numFmtId="4" fontId="51" fillId="0" borderId="16" xfId="0" applyNumberFormat="1" applyFont="1" applyBorder="1"/>
    <xf numFmtId="0" fontId="93" fillId="0" borderId="16" xfId="0" applyFont="1" applyBorder="1" applyAlignment="1">
      <alignment horizontal="left" vertical="center" wrapText="1"/>
    </xf>
    <xf numFmtId="0" fontId="72" fillId="22" borderId="16" xfId="0" applyFont="1" applyFill="1" applyBorder="1" applyAlignment="1">
      <alignment horizontal="right" vertical="center" wrapText="1"/>
    </xf>
    <xf numFmtId="0" fontId="1" fillId="83" borderId="16" xfId="0" applyFont="1" applyFill="1" applyBorder="1" applyAlignment="1">
      <alignment horizontal="left" wrapText="1"/>
    </xf>
    <xf numFmtId="0" fontId="1" fillId="68" borderId="16" xfId="0" applyFont="1" applyFill="1" applyBorder="1" applyAlignment="1">
      <alignment horizontal="left" wrapText="1"/>
    </xf>
    <xf numFmtId="0" fontId="1" fillId="65" borderId="16" xfId="0" applyFont="1" applyFill="1" applyBorder="1" applyAlignment="1">
      <alignment horizontal="left" wrapText="1"/>
    </xf>
    <xf numFmtId="0" fontId="1" fillId="67" borderId="16" xfId="0" applyFont="1" applyFill="1" applyBorder="1" applyAlignment="1">
      <alignment horizontal="left" wrapText="1"/>
    </xf>
    <xf numFmtId="4" fontId="70" fillId="0" borderId="2" xfId="0" applyNumberFormat="1" applyFont="1" applyBorder="1"/>
    <xf numFmtId="0" fontId="70" fillId="0" borderId="2" xfId="0" applyFont="1" applyBorder="1"/>
    <xf numFmtId="0" fontId="70" fillId="0" borderId="16" xfId="0" applyFont="1" applyBorder="1"/>
    <xf numFmtId="0" fontId="70" fillId="22" borderId="16" xfId="0" applyFont="1" applyFill="1" applyBorder="1"/>
    <xf numFmtId="0" fontId="19" fillId="0" borderId="16" xfId="0" applyFont="1" applyBorder="1" applyAlignment="1">
      <alignment horizontal="right" vertical="center"/>
    </xf>
    <xf numFmtId="49" fontId="6" fillId="77" borderId="16" xfId="0" applyNumberFormat="1" applyFont="1" applyFill="1" applyBorder="1" applyAlignment="1">
      <alignment horizontal="right" vertical="center" wrapText="1"/>
    </xf>
    <xf numFmtId="49" fontId="6" fillId="47" borderId="16" xfId="0" applyNumberFormat="1" applyFont="1" applyFill="1" applyBorder="1" applyAlignment="1">
      <alignment horizontal="right" vertical="center" wrapText="1"/>
    </xf>
    <xf numFmtId="0" fontId="99" fillId="0" borderId="16" xfId="0" applyFont="1" applyBorder="1" applyAlignment="1">
      <alignment horizontal="left" vertical="center" wrapText="1"/>
    </xf>
    <xf numFmtId="0" fontId="54" fillId="49" borderId="16" xfId="0" applyFont="1" applyFill="1" applyBorder="1" applyAlignment="1">
      <alignment horizontal="right" vertical="center"/>
    </xf>
    <xf numFmtId="0" fontId="69" fillId="0" borderId="16" xfId="0" applyFont="1" applyBorder="1" applyAlignment="1">
      <alignment horizontal="left" vertical="center" wrapText="1"/>
    </xf>
    <xf numFmtId="0" fontId="69" fillId="0" borderId="16" xfId="0" applyFont="1" applyBorder="1" applyAlignment="1">
      <alignment horizontal="center" wrapText="1"/>
    </xf>
    <xf numFmtId="0" fontId="49" fillId="0" borderId="16" xfId="0" applyFont="1" applyBorder="1" applyAlignment="1">
      <alignment horizontal="left" vertical="center" wrapText="1"/>
    </xf>
    <xf numFmtId="0" fontId="42" fillId="0" borderId="22" xfId="0" applyFont="1" applyBorder="1"/>
    <xf numFmtId="0" fontId="69" fillId="11" borderId="16" xfId="0" applyFont="1" applyFill="1" applyBorder="1"/>
    <xf numFmtId="49" fontId="69" fillId="22" borderId="16" xfId="0" applyNumberFormat="1" applyFont="1" applyFill="1" applyBorder="1" applyAlignment="1">
      <alignment horizontal="center"/>
    </xf>
    <xf numFmtId="0" fontId="69" fillId="0" borderId="16" xfId="0" applyFont="1" applyBorder="1" applyAlignment="1">
      <alignment horizontal="center"/>
    </xf>
    <xf numFmtId="0" fontId="69" fillId="0" borderId="16" xfId="0" applyFont="1" applyBorder="1" applyAlignment="1">
      <alignment horizontal="center" vertical="center" wrapText="1"/>
    </xf>
    <xf numFmtId="0" fontId="69" fillId="5" borderId="16" xfId="0" applyFont="1" applyFill="1" applyBorder="1" applyAlignment="1">
      <alignment horizontal="center" vertical="center" wrapText="1"/>
    </xf>
    <xf numFmtId="0" fontId="104" fillId="0" borderId="16" xfId="0" applyFont="1" applyBorder="1"/>
    <xf numFmtId="0" fontId="0" fillId="0" borderId="0" xfId="0" applyAlignment="1">
      <alignment horizontal="center" wrapText="1"/>
    </xf>
    <xf numFmtId="0" fontId="0" fillId="0" borderId="16" xfId="0" applyBorder="1" applyAlignment="1">
      <alignment horizontal="center" wrapText="1"/>
    </xf>
    <xf numFmtId="0" fontId="51" fillId="0" borderId="0" xfId="0" applyFont="1" applyAlignment="1">
      <alignment horizontal="right"/>
    </xf>
    <xf numFmtId="0" fontId="51" fillId="66" borderId="0" xfId="0" applyFont="1" applyFill="1" applyAlignment="1">
      <alignment horizontal="center"/>
    </xf>
    <xf numFmtId="0" fontId="51" fillId="71" borderId="0" xfId="0" applyFont="1" applyFill="1" applyAlignment="1">
      <alignment horizontal="center"/>
    </xf>
    <xf numFmtId="4" fontId="42" fillId="0" borderId="16" xfId="0" applyNumberFormat="1" applyFont="1" applyBorder="1"/>
    <xf numFmtId="4" fontId="105" fillId="0" borderId="16" xfId="0" applyNumberFormat="1" applyFont="1" applyBorder="1"/>
    <xf numFmtId="0" fontId="42" fillId="0" borderId="16" xfId="0" applyFont="1" applyBorder="1" applyAlignment="1">
      <alignment horizontal="left" wrapText="1"/>
    </xf>
    <xf numFmtId="0" fontId="6" fillId="0" borderId="16" xfId="0" applyFont="1" applyBorder="1" applyAlignment="1">
      <alignment horizontal="left"/>
    </xf>
    <xf numFmtId="0" fontId="42" fillId="0" borderId="0" xfId="0" applyFont="1" applyAlignment="1">
      <alignment horizontal="right"/>
    </xf>
    <xf numFmtId="0" fontId="42" fillId="0" borderId="0" xfId="0" applyFont="1" applyAlignment="1">
      <alignment horizontal="left"/>
    </xf>
    <xf numFmtId="0" fontId="51" fillId="61" borderId="0" xfId="0" applyFont="1" applyFill="1" applyAlignment="1">
      <alignment horizontal="center"/>
    </xf>
    <xf numFmtId="0" fontId="54" fillId="0" borderId="16" xfId="0" applyFont="1" applyBorder="1" applyAlignment="1">
      <alignment horizontal="center" vertical="center" wrapText="1"/>
    </xf>
    <xf numFmtId="0" fontId="69" fillId="24" borderId="16" xfId="0" applyFont="1" applyFill="1" applyBorder="1"/>
    <xf numFmtId="0" fontId="90" fillId="0" borderId="16" xfId="0" applyFont="1" applyBorder="1"/>
    <xf numFmtId="165" fontId="1" fillId="6" borderId="1" xfId="1" applyFont="1" applyFill="1" applyBorder="1" applyAlignment="1" applyProtection="1">
      <alignment horizontal="left" vertical="center"/>
    </xf>
    <xf numFmtId="165" fontId="6" fillId="6" borderId="0" xfId="1" applyFont="1" applyFill="1" applyBorder="1" applyAlignment="1" applyProtection="1">
      <alignment horizontal="justify" vertical="center"/>
    </xf>
    <xf numFmtId="165" fontId="6" fillId="6" borderId="0" xfId="1" applyFont="1" applyFill="1" applyBorder="1" applyAlignment="1" applyProtection="1">
      <alignment horizontal="center" vertical="center"/>
    </xf>
    <xf numFmtId="0" fontId="15" fillId="0" borderId="0" xfId="0" applyFont="1" applyAlignment="1">
      <alignment horizontal="left" vertical="top" wrapText="1"/>
    </xf>
    <xf numFmtId="0" fontId="44" fillId="0" borderId="16" xfId="0" applyFont="1" applyBorder="1" applyAlignment="1">
      <alignment horizontal="center"/>
    </xf>
    <xf numFmtId="0" fontId="54" fillId="0" borderId="16" xfId="0" applyFont="1" applyBorder="1" applyAlignment="1">
      <alignment horizontal="center" vertical="center"/>
    </xf>
    <xf numFmtId="0" fontId="44" fillId="84" borderId="0" xfId="0" applyFont="1" applyFill="1"/>
    <xf numFmtId="0" fontId="0" fillId="84" borderId="0" xfId="0" applyFill="1"/>
    <xf numFmtId="0" fontId="44" fillId="24" borderId="0" xfId="0" applyFont="1" applyFill="1"/>
    <xf numFmtId="10" fontId="44" fillId="0" borderId="0" xfId="0" applyNumberFormat="1" applyFont="1"/>
    <xf numFmtId="0" fontId="42" fillId="0" borderId="0" xfId="0" applyFont="1" applyAlignment="1">
      <alignment horizontal="center" wrapText="1"/>
    </xf>
    <xf numFmtId="1" fontId="0" fillId="0" borderId="0" xfId="0" applyNumberFormat="1"/>
    <xf numFmtId="2" fontId="1" fillId="0" borderId="0" xfId="1" applyNumberFormat="1" applyFont="1" applyBorder="1" applyAlignment="1" applyProtection="1">
      <alignment horizontal="center" vertical="center" wrapText="1"/>
    </xf>
    <xf numFmtId="0" fontId="79" fillId="0" borderId="0" xfId="0" applyFont="1" applyAlignment="1">
      <alignment horizontal="right"/>
    </xf>
    <xf numFmtId="0" fontId="0" fillId="0" borderId="0" xfId="0" applyAlignment="1">
      <alignment horizontal="center"/>
    </xf>
    <xf numFmtId="4" fontId="92" fillId="85" borderId="16" xfId="0" applyNumberFormat="1" applyFont="1" applyFill="1" applyBorder="1"/>
    <xf numFmtId="4" fontId="19" fillId="0" borderId="0" xfId="0" applyNumberFormat="1" applyFont="1"/>
    <xf numFmtId="49" fontId="28" fillId="52" borderId="2" xfId="0" applyNumberFormat="1" applyFont="1" applyFill="1" applyBorder="1" applyAlignment="1">
      <alignment horizontal="center"/>
    </xf>
    <xf numFmtId="49" fontId="63" fillId="52" borderId="16" xfId="0" applyNumberFormat="1" applyFont="1" applyFill="1" applyBorder="1" applyAlignment="1">
      <alignment horizontal="center"/>
    </xf>
    <xf numFmtId="49" fontId="28" fillId="49" borderId="16" xfId="0" applyNumberFormat="1" applyFont="1" applyFill="1" applyBorder="1" applyAlignment="1">
      <alignment horizontal="center"/>
    </xf>
    <xf numFmtId="0" fontId="17" fillId="4" borderId="16" xfId="0" applyFont="1" applyFill="1" applyBorder="1" applyAlignment="1">
      <alignment horizontal="left" wrapText="1"/>
    </xf>
    <xf numFmtId="0" fontId="0" fillId="82" borderId="16" xfId="0" applyFill="1" applyBorder="1"/>
    <xf numFmtId="4" fontId="0" fillId="82" borderId="16" xfId="0" applyNumberFormat="1" applyFill="1" applyBorder="1"/>
    <xf numFmtId="0" fontId="0" fillId="29" borderId="16" xfId="0" applyFill="1" applyBorder="1"/>
    <xf numFmtId="0" fontId="0" fillId="86" borderId="16" xfId="0" applyFill="1" applyBorder="1"/>
    <xf numFmtId="0" fontId="0" fillId="49" borderId="0" xfId="0" applyFill="1"/>
    <xf numFmtId="0" fontId="0" fillId="37" borderId="16" xfId="0" applyFill="1" applyBorder="1"/>
    <xf numFmtId="0" fontId="0" fillId="87" borderId="16" xfId="0" applyFill="1" applyBorder="1"/>
    <xf numFmtId="0" fontId="0" fillId="88" borderId="16" xfId="0" applyFill="1" applyBorder="1"/>
    <xf numFmtId="0" fontId="51" fillId="86" borderId="16" xfId="0" applyFont="1" applyFill="1" applyBorder="1"/>
    <xf numFmtId="0" fontId="51" fillId="87" borderId="16" xfId="0" applyFont="1" applyFill="1" applyBorder="1"/>
    <xf numFmtId="0" fontId="51" fillId="22" borderId="16" xfId="0" applyFont="1" applyFill="1" applyBorder="1"/>
    <xf numFmtId="0" fontId="52" fillId="49" borderId="16" xfId="0" applyFont="1" applyFill="1" applyBorder="1" applyAlignment="1">
      <alignment horizontal="center" vertical="center" wrapText="1"/>
    </xf>
    <xf numFmtId="49" fontId="63" fillId="49" borderId="16" xfId="0" applyNumberFormat="1" applyFont="1" applyFill="1" applyBorder="1" applyAlignment="1">
      <alignment horizontal="center"/>
    </xf>
    <xf numFmtId="0" fontId="19" fillId="49" borderId="16" xfId="0" applyFont="1" applyFill="1" applyBorder="1" applyAlignment="1">
      <alignment horizontal="center" vertical="center"/>
    </xf>
    <xf numFmtId="0" fontId="19" fillId="49" borderId="16" xfId="0" applyFont="1" applyFill="1" applyBorder="1" applyAlignment="1">
      <alignment horizontal="center" vertical="center" wrapText="1"/>
    </xf>
    <xf numFmtId="0" fontId="0" fillId="49" borderId="2" xfId="0" applyFill="1" applyBorder="1"/>
    <xf numFmtId="0" fontId="98" fillId="49" borderId="2" xfId="0" applyFont="1" applyFill="1" applyBorder="1"/>
    <xf numFmtId="49" fontId="6" fillId="0" borderId="24" xfId="0" applyNumberFormat="1" applyFont="1" applyBorder="1" applyAlignment="1">
      <alignment horizontal="left" vertical="center" wrapText="1"/>
    </xf>
    <xf numFmtId="0" fontId="77" fillId="0" borderId="22" xfId="0" applyFont="1" applyBorder="1"/>
    <xf numFmtId="0" fontId="76" fillId="0" borderId="22" xfId="0" applyFont="1" applyBorder="1"/>
    <xf numFmtId="0" fontId="75" fillId="0" borderId="48" xfId="0" applyFont="1" applyBorder="1" applyAlignment="1">
      <alignment horizontal="left" wrapText="1"/>
    </xf>
    <xf numFmtId="0" fontId="75" fillId="0" borderId="49" xfId="0" applyFont="1" applyBorder="1" applyAlignment="1">
      <alignment horizontal="right" wrapText="1"/>
    </xf>
    <xf numFmtId="0" fontId="77" fillId="0" borderId="48" xfId="0" applyFont="1" applyBorder="1"/>
    <xf numFmtId="0" fontId="76" fillId="0" borderId="49" xfId="0" applyFont="1" applyBorder="1"/>
    <xf numFmtId="0" fontId="0" fillId="0" borderId="49" xfId="0" applyBorder="1"/>
    <xf numFmtId="0" fontId="77" fillId="0" borderId="21" xfId="0" applyFont="1" applyBorder="1"/>
    <xf numFmtId="49" fontId="69" fillId="0" borderId="16" xfId="0" applyNumberFormat="1" applyFont="1" applyBorder="1" applyAlignment="1">
      <alignment horizontal="right" vertical="center" wrapText="1"/>
    </xf>
    <xf numFmtId="49" fontId="1" fillId="0" borderId="16" xfId="0" applyNumberFormat="1" applyFont="1" applyBorder="1" applyAlignment="1">
      <alignment horizontal="right" wrapText="1"/>
    </xf>
    <xf numFmtId="0" fontId="52" fillId="0" borderId="16" xfId="0" applyFont="1" applyBorder="1" applyAlignment="1">
      <alignment horizontal="right" vertical="center" wrapText="1"/>
    </xf>
    <xf numFmtId="49" fontId="44" fillId="0" borderId="16" xfId="0" applyNumberFormat="1" applyFont="1" applyBorder="1" applyAlignment="1">
      <alignment horizontal="right" vertical="center" wrapText="1"/>
    </xf>
    <xf numFmtId="49" fontId="1" fillId="0" borderId="16" xfId="0" applyNumberFormat="1" applyFont="1" applyBorder="1" applyAlignment="1">
      <alignment horizontal="right" vertical="top" wrapText="1"/>
    </xf>
    <xf numFmtId="49" fontId="9" fillId="6" borderId="16" xfId="0" applyNumberFormat="1" applyFont="1" applyFill="1" applyBorder="1" applyAlignment="1">
      <alignment vertical="center"/>
    </xf>
    <xf numFmtId="49" fontId="9" fillId="6" borderId="16" xfId="0" applyNumberFormat="1" applyFont="1" applyFill="1" applyBorder="1"/>
    <xf numFmtId="0" fontId="112" fillId="0" borderId="16" xfId="0" applyFont="1" applyBorder="1" applyAlignment="1">
      <alignment vertical="center"/>
    </xf>
    <xf numFmtId="0" fontId="52" fillId="6" borderId="16" xfId="0" applyFont="1" applyFill="1" applyBorder="1" applyAlignment="1">
      <alignment vertical="center"/>
    </xf>
    <xf numFmtId="49" fontId="9" fillId="0" borderId="16" xfId="0" applyNumberFormat="1" applyFont="1" applyBorder="1" applyAlignment="1">
      <alignment vertical="center"/>
    </xf>
    <xf numFmtId="4" fontId="56" fillId="0" borderId="0" xfId="0" applyNumberFormat="1" applyFont="1"/>
    <xf numFmtId="0" fontId="54" fillId="0" borderId="16" xfId="0" applyFont="1" applyBorder="1" applyAlignment="1">
      <alignment wrapText="1"/>
    </xf>
    <xf numFmtId="10" fontId="0" fillId="0" borderId="16" xfId="0" applyNumberFormat="1" applyBorder="1"/>
    <xf numFmtId="4" fontId="19" fillId="0" borderId="16" xfId="0" applyNumberFormat="1" applyFont="1" applyBorder="1"/>
    <xf numFmtId="10" fontId="0" fillId="0" borderId="0" xfId="0" applyNumberFormat="1"/>
    <xf numFmtId="165" fontId="114" fillId="6" borderId="16" xfId="1" applyFont="1" applyFill="1" applyBorder="1" applyAlignment="1" applyProtection="1">
      <alignment horizontal="center" vertical="center"/>
    </xf>
    <xf numFmtId="0" fontId="22" fillId="0" borderId="0" xfId="0" applyFont="1" applyAlignment="1">
      <alignment horizontal="center"/>
    </xf>
    <xf numFmtId="4" fontId="38" fillId="23" borderId="2" xfId="0" applyNumberFormat="1" applyFont="1" applyFill="1" applyBorder="1" applyAlignment="1">
      <alignment horizontal="center" vertical="center"/>
    </xf>
    <xf numFmtId="4" fontId="38" fillId="0" borderId="2" xfId="0" applyNumberFormat="1" applyFont="1" applyBorder="1" applyAlignment="1">
      <alignment horizontal="center" vertical="center"/>
    </xf>
    <xf numFmtId="4" fontId="38" fillId="0" borderId="2" xfId="0" applyNumberFormat="1" applyFont="1" applyBorder="1" applyAlignment="1">
      <alignment horizontal="center"/>
    </xf>
    <xf numFmtId="4" fontId="38" fillId="0" borderId="2" xfId="0" applyNumberFormat="1" applyFont="1" applyBorder="1" applyAlignment="1">
      <alignment horizontal="center" vertical="top"/>
    </xf>
    <xf numFmtId="49" fontId="9" fillId="47" borderId="16" xfId="0" applyNumberFormat="1" applyFont="1" applyFill="1" applyBorder="1" applyAlignment="1">
      <alignment horizontal="right" vertical="center" wrapText="1"/>
    </xf>
    <xf numFmtId="0" fontId="22" fillId="0" borderId="2" xfId="0" applyFont="1" applyBorder="1" applyAlignment="1">
      <alignment horizontal="center"/>
    </xf>
    <xf numFmtId="49" fontId="9" fillId="47" borderId="16" xfId="0" applyNumberFormat="1" applyFont="1" applyFill="1" applyBorder="1" applyAlignment="1">
      <alignment horizontal="right" vertical="top" wrapText="1"/>
    </xf>
    <xf numFmtId="0" fontId="38" fillId="0" borderId="16" xfId="0" applyFont="1" applyBorder="1" applyAlignment="1">
      <alignment horizontal="left" vertical="top" wrapText="1"/>
    </xf>
    <xf numFmtId="4" fontId="38" fillId="20" borderId="2" xfId="0" applyNumberFormat="1" applyFont="1" applyFill="1" applyBorder="1" applyAlignment="1">
      <alignment horizontal="center" vertical="center"/>
    </xf>
    <xf numFmtId="49" fontId="9" fillId="48" borderId="16" xfId="0" applyNumberFormat="1" applyFont="1" applyFill="1" applyBorder="1" applyAlignment="1">
      <alignment horizontal="right" vertical="center" wrapText="1"/>
    </xf>
    <xf numFmtId="49" fontId="9" fillId="49" borderId="16" xfId="0" applyNumberFormat="1" applyFont="1" applyFill="1" applyBorder="1" applyAlignment="1">
      <alignment horizontal="right" vertical="center" wrapText="1"/>
    </xf>
    <xf numFmtId="0" fontId="22" fillId="0" borderId="16" xfId="0" applyFont="1" applyBorder="1" applyAlignment="1">
      <alignment horizontal="left" wrapText="1"/>
    </xf>
    <xf numFmtId="49" fontId="9" fillId="48" borderId="16" xfId="0" applyNumberFormat="1" applyFont="1" applyFill="1" applyBorder="1" applyAlignment="1">
      <alignment horizontal="right" wrapText="1"/>
    </xf>
    <xf numFmtId="49" fontId="38" fillId="49" borderId="16" xfId="0" applyNumberFormat="1" applyFont="1" applyFill="1" applyBorder="1" applyAlignment="1">
      <alignment horizontal="right" vertical="center" wrapText="1"/>
    </xf>
    <xf numFmtId="4" fontId="38" fillId="0" borderId="0" xfId="0" applyNumberFormat="1" applyFont="1" applyAlignment="1">
      <alignment horizontal="center" vertical="center"/>
    </xf>
    <xf numFmtId="0" fontId="22" fillId="0" borderId="16" xfId="0" applyFont="1" applyBorder="1" applyAlignment="1">
      <alignment vertical="center" wrapText="1"/>
    </xf>
    <xf numFmtId="0" fontId="38" fillId="0" borderId="16" xfId="0" applyFont="1" applyBorder="1" applyAlignment="1">
      <alignment horizontal="left" wrapText="1"/>
    </xf>
    <xf numFmtId="4" fontId="9" fillId="9" borderId="0" xfId="0" applyNumberFormat="1" applyFont="1" applyFill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9" fillId="0" borderId="3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26" borderId="2" xfId="0" applyFont="1" applyFill="1" applyBorder="1" applyAlignment="1">
      <alignment horizontal="left"/>
    </xf>
    <xf numFmtId="0" fontId="9" fillId="26" borderId="16" xfId="0" applyFont="1" applyFill="1" applyBorder="1" applyAlignment="1">
      <alignment horizontal="left"/>
    </xf>
    <xf numFmtId="0" fontId="9" fillId="0" borderId="16" xfId="0" applyFont="1" applyBorder="1" applyAlignment="1">
      <alignment horizontal="left"/>
    </xf>
    <xf numFmtId="0" fontId="9" fillId="26" borderId="2" xfId="0" applyFont="1" applyFill="1" applyBorder="1" applyAlignment="1">
      <alignment horizontal="center"/>
    </xf>
    <xf numFmtId="49" fontId="9" fillId="22" borderId="16" xfId="0" applyNumberFormat="1" applyFont="1" applyFill="1" applyBorder="1" applyAlignment="1">
      <alignment horizontal="center" vertical="center" wrapText="1"/>
    </xf>
    <xf numFmtId="49" fontId="9" fillId="25" borderId="16" xfId="0" applyNumberFormat="1" applyFont="1" applyFill="1" applyBorder="1" applyAlignment="1">
      <alignment horizontal="left" vertical="center" wrapText="1"/>
    </xf>
    <xf numFmtId="0" fontId="22" fillId="0" borderId="16" xfId="0" applyFont="1" applyBorder="1" applyAlignment="1">
      <alignment wrapText="1"/>
    </xf>
    <xf numFmtId="49" fontId="9" fillId="0" borderId="16" xfId="0" applyNumberFormat="1" applyFont="1" applyBorder="1" applyAlignment="1">
      <alignment horizontal="center" vertical="center" wrapText="1"/>
    </xf>
    <xf numFmtId="0" fontId="22" fillId="0" borderId="16" xfId="0" applyFont="1" applyBorder="1"/>
    <xf numFmtId="0" fontId="22" fillId="6" borderId="16" xfId="0" applyFont="1" applyFill="1" applyBorder="1" applyAlignment="1">
      <alignment vertical="center" wrapText="1"/>
    </xf>
    <xf numFmtId="0" fontId="38" fillId="56" borderId="16" xfId="0" applyFont="1" applyFill="1" applyBorder="1" applyAlignment="1">
      <alignment horizontal="left" vertical="center" wrapText="1"/>
    </xf>
    <xf numFmtId="0" fontId="38" fillId="57" borderId="24" xfId="0" applyFont="1" applyFill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38" fillId="0" borderId="38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center" vertical="center" wrapText="1"/>
    </xf>
    <xf numFmtId="0" fontId="38" fillId="0" borderId="25" xfId="0" applyFont="1" applyBorder="1" applyAlignment="1">
      <alignment horizontal="left" vertical="center" wrapText="1"/>
    </xf>
    <xf numFmtId="10" fontId="38" fillId="0" borderId="25" xfId="0" applyNumberFormat="1" applyFont="1" applyBorder="1" applyAlignment="1">
      <alignment horizontal="right" vertical="center" wrapText="1"/>
    </xf>
    <xf numFmtId="0" fontId="38" fillId="0" borderId="29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38" xfId="0" applyFont="1" applyBorder="1" applyAlignment="1">
      <alignment horizontal="center" vertical="center" wrapText="1"/>
    </xf>
    <xf numFmtId="0" fontId="38" fillId="0" borderId="0" xfId="0" applyFont="1" applyAlignment="1">
      <alignment horizontal="left" vertical="center" wrapText="1"/>
    </xf>
    <xf numFmtId="0" fontId="9" fillId="0" borderId="41" xfId="0" applyFont="1" applyBorder="1" applyAlignment="1">
      <alignment horizontal="left" vertical="center" wrapText="1"/>
    </xf>
    <xf numFmtId="0" fontId="9" fillId="0" borderId="51" xfId="0" applyFont="1" applyBorder="1" applyAlignment="1">
      <alignment horizontal="left" vertical="center" wrapText="1"/>
    </xf>
    <xf numFmtId="0" fontId="38" fillId="22" borderId="52" xfId="0" applyFont="1" applyFill="1" applyBorder="1" applyAlignment="1">
      <alignment horizontal="center" vertical="center" wrapText="1"/>
    </xf>
    <xf numFmtId="49" fontId="9" fillId="0" borderId="16" xfId="0" applyNumberFormat="1" applyFont="1" applyBorder="1" applyAlignment="1">
      <alignment horizontal="right" vertical="center" wrapText="1"/>
    </xf>
    <xf numFmtId="49" fontId="38" fillId="0" borderId="16" xfId="0" applyNumberFormat="1" applyFont="1" applyBorder="1" applyAlignment="1">
      <alignment horizontal="right" vertical="center" wrapText="1"/>
    </xf>
    <xf numFmtId="49" fontId="9" fillId="0" borderId="16" xfId="0" applyNumberFormat="1" applyFont="1" applyBorder="1" applyAlignment="1">
      <alignment horizontal="right" wrapText="1"/>
    </xf>
    <xf numFmtId="49" fontId="9" fillId="0" borderId="16" xfId="0" applyNumberFormat="1" applyFont="1" applyBorder="1" applyAlignment="1">
      <alignment horizontal="right" vertical="top" wrapText="1"/>
    </xf>
    <xf numFmtId="4" fontId="9" fillId="22" borderId="16" xfId="0" applyNumberFormat="1" applyFont="1" applyFill="1" applyBorder="1" applyAlignment="1">
      <alignment horizontal="right" vertical="center"/>
    </xf>
    <xf numFmtId="0" fontId="38" fillId="9" borderId="53" xfId="0" applyFont="1" applyFill="1" applyBorder="1" applyAlignment="1">
      <alignment horizontal="center" vertical="center"/>
    </xf>
    <xf numFmtId="0" fontId="38" fillId="0" borderId="2" xfId="0" applyFont="1" applyBorder="1" applyAlignment="1">
      <alignment horizontal="justify" vertical="top" wrapText="1"/>
    </xf>
    <xf numFmtId="165" fontId="38" fillId="2" borderId="2" xfId="1" applyFont="1" applyFill="1" applyBorder="1" applyAlignment="1" applyProtection="1">
      <alignment horizontal="center" vertical="center"/>
    </xf>
    <xf numFmtId="0" fontId="38" fillId="0" borderId="2" xfId="0" applyFont="1" applyBorder="1" applyAlignment="1">
      <alignment horizontal="right" vertical="center"/>
    </xf>
    <xf numFmtId="0" fontId="38" fillId="0" borderId="2" xfId="0" applyFont="1" applyBorder="1" applyAlignment="1">
      <alignment horizontal="center" vertical="center"/>
    </xf>
    <xf numFmtId="4" fontId="38" fillId="0" borderId="16" xfId="1" applyNumberFormat="1" applyFont="1" applyBorder="1" applyAlignment="1" applyProtection="1">
      <alignment horizontal="center" vertical="center" wrapText="1"/>
    </xf>
    <xf numFmtId="4" fontId="9" fillId="0" borderId="0" xfId="1" applyNumberFormat="1" applyFont="1" applyBorder="1" applyAlignment="1" applyProtection="1">
      <alignment horizontal="center" vertical="center" wrapText="1"/>
    </xf>
    <xf numFmtId="49" fontId="9" fillId="0" borderId="55" xfId="0" applyNumberFormat="1" applyFont="1" applyBorder="1" applyAlignment="1">
      <alignment horizontal="right" vertical="center" wrapText="1"/>
    </xf>
    <xf numFmtId="49" fontId="9" fillId="0" borderId="0" xfId="0" applyNumberFormat="1" applyFont="1" applyAlignment="1">
      <alignment horizontal="right" vertical="center" wrapText="1"/>
    </xf>
    <xf numFmtId="0" fontId="9" fillId="6" borderId="16" xfId="0" applyFont="1" applyFill="1" applyBorder="1" applyAlignment="1">
      <alignment horizontal="right" wrapText="1"/>
    </xf>
    <xf numFmtId="0" fontId="51" fillId="0" borderId="0" xfId="0" applyFont="1" applyAlignment="1">
      <alignment wrapText="1"/>
    </xf>
    <xf numFmtId="0" fontId="1" fillId="4" borderId="16" xfId="0" applyFont="1" applyFill="1" applyBorder="1" applyAlignment="1">
      <alignment horizontal="left" vertical="center"/>
    </xf>
    <xf numFmtId="49" fontId="1" fillId="0" borderId="16" xfId="0" applyNumberFormat="1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/>
    </xf>
    <xf numFmtId="0" fontId="14" fillId="3" borderId="1" xfId="0" applyFont="1" applyFill="1" applyBorder="1" applyAlignment="1">
      <alignment horizontal="left"/>
    </xf>
    <xf numFmtId="0" fontId="28" fillId="3" borderId="1" xfId="0" applyFont="1" applyFill="1" applyBorder="1" applyAlignment="1">
      <alignment horizontal="left"/>
    </xf>
    <xf numFmtId="0" fontId="51" fillId="80" borderId="16" xfId="0" applyFont="1" applyFill="1" applyBorder="1" applyAlignment="1">
      <alignment horizontal="center" wrapText="1"/>
    </xf>
    <xf numFmtId="0" fontId="51" fillId="24" borderId="16" xfId="0" applyFont="1" applyFill="1" applyBorder="1" applyAlignment="1">
      <alignment horizontal="center" wrapText="1"/>
    </xf>
    <xf numFmtId="165" fontId="27" fillId="6" borderId="2" xfId="1" applyFont="1" applyFill="1" applyBorder="1" applyAlignment="1" applyProtection="1">
      <alignment horizontal="left" vertical="center" wrapText="1"/>
    </xf>
    <xf numFmtId="165" fontId="27" fillId="6" borderId="2" xfId="1" applyFont="1" applyFill="1" applyBorder="1" applyAlignment="1" applyProtection="1">
      <alignment horizontal="left" vertical="center"/>
    </xf>
    <xf numFmtId="0" fontId="27" fillId="2" borderId="2" xfId="0" applyFont="1" applyFill="1" applyBorder="1" applyAlignment="1">
      <alignment horizontal="center"/>
    </xf>
    <xf numFmtId="0" fontId="29" fillId="3" borderId="1" xfId="0" applyFont="1" applyFill="1" applyBorder="1" applyAlignment="1">
      <alignment horizontal="left"/>
    </xf>
    <xf numFmtId="0" fontId="29" fillId="12" borderId="6" xfId="0" applyFont="1" applyFill="1" applyBorder="1" applyAlignment="1">
      <alignment horizontal="left"/>
    </xf>
    <xf numFmtId="0" fontId="29" fillId="12" borderId="7" xfId="0" applyFont="1" applyFill="1" applyBorder="1" applyAlignment="1">
      <alignment horizontal="left"/>
    </xf>
    <xf numFmtId="0" fontId="38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 wrapText="1"/>
    </xf>
    <xf numFmtId="0" fontId="69" fillId="0" borderId="16" xfId="0" applyFont="1" applyBorder="1" applyAlignment="1">
      <alignment horizontal="left" vertical="top" wrapText="1"/>
    </xf>
    <xf numFmtId="0" fontId="22" fillId="0" borderId="16" xfId="0" applyFont="1" applyBorder="1" applyAlignment="1">
      <alignment horizontal="left" vertical="top" wrapText="1"/>
    </xf>
    <xf numFmtId="0" fontId="38" fillId="57" borderId="46" xfId="0" applyFont="1" applyFill="1" applyBorder="1" applyAlignment="1">
      <alignment horizontal="center" vertical="center" wrapText="1"/>
    </xf>
    <xf numFmtId="0" fontId="38" fillId="57" borderId="47" xfId="0" applyFont="1" applyFill="1" applyBorder="1" applyAlignment="1">
      <alignment horizontal="center" vertical="center" wrapText="1"/>
    </xf>
    <xf numFmtId="0" fontId="26" fillId="16" borderId="16" xfId="0" applyFont="1" applyFill="1" applyBorder="1" applyAlignment="1">
      <alignment horizontal="center" vertical="center"/>
    </xf>
    <xf numFmtId="0" fontId="26" fillId="15" borderId="16" xfId="0" applyFont="1" applyFill="1" applyBorder="1" applyAlignment="1">
      <alignment horizontal="center" vertical="center" wrapText="1"/>
    </xf>
    <xf numFmtId="0" fontId="26" fillId="17" borderId="16" xfId="0" applyFont="1" applyFill="1" applyBorder="1" applyAlignment="1">
      <alignment horizontal="center" vertical="center"/>
    </xf>
    <xf numFmtId="49" fontId="26" fillId="0" borderId="2" xfId="0" applyNumberFormat="1" applyFont="1" applyBorder="1" applyAlignment="1">
      <alignment horizontal="left" vertical="top" wrapText="1"/>
    </xf>
    <xf numFmtId="49" fontId="26" fillId="0" borderId="10" xfId="0" applyNumberFormat="1" applyFont="1" applyBorder="1" applyAlignment="1">
      <alignment horizontal="center" vertical="top" wrapText="1"/>
    </xf>
    <xf numFmtId="49" fontId="26" fillId="0" borderId="0" xfId="0" applyNumberFormat="1" applyFont="1" applyAlignment="1">
      <alignment horizontal="center" vertical="top" wrapText="1"/>
    </xf>
    <xf numFmtId="49" fontId="26" fillId="0" borderId="16" xfId="0" applyNumberFormat="1" applyFont="1" applyBorder="1" applyAlignment="1">
      <alignment horizontal="left" vertical="top" wrapText="1"/>
    </xf>
    <xf numFmtId="49" fontId="26" fillId="0" borderId="46" xfId="0" applyNumberFormat="1" applyFont="1" applyBorder="1" applyAlignment="1">
      <alignment horizontal="left" vertical="top" wrapText="1"/>
    </xf>
    <xf numFmtId="0" fontId="26" fillId="63" borderId="22" xfId="0" applyFont="1" applyFill="1" applyBorder="1" applyAlignment="1">
      <alignment horizontal="center" vertical="center" wrapText="1"/>
    </xf>
    <xf numFmtId="0" fontId="26" fillId="64" borderId="16" xfId="0" applyFont="1" applyFill="1" applyBorder="1" applyAlignment="1">
      <alignment horizontal="center" vertical="center"/>
    </xf>
    <xf numFmtId="49" fontId="6" fillId="0" borderId="46" xfId="0" applyNumberFormat="1" applyFont="1" applyBorder="1" applyAlignment="1">
      <alignment horizontal="center" vertical="center" wrapText="1"/>
    </xf>
    <xf numFmtId="49" fontId="6" fillId="0" borderId="24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wrapText="1"/>
    </xf>
    <xf numFmtId="0" fontId="0" fillId="0" borderId="48" xfId="0" applyBorder="1" applyAlignment="1">
      <alignment wrapText="1"/>
    </xf>
    <xf numFmtId="0" fontId="0" fillId="0" borderId="49" xfId="0" applyBorder="1" applyAlignment="1">
      <alignment wrapText="1"/>
    </xf>
    <xf numFmtId="49" fontId="6" fillId="0" borderId="47" xfId="0" applyNumberFormat="1" applyFont="1" applyBorder="1" applyAlignment="1">
      <alignment horizontal="center" vertical="center" wrapText="1"/>
    </xf>
    <xf numFmtId="0" fontId="51" fillId="0" borderId="16" xfId="0" applyFont="1" applyBorder="1" applyAlignment="1">
      <alignment wrapText="1"/>
    </xf>
    <xf numFmtId="0" fontId="111" fillId="86" borderId="16" xfId="2" applyFont="1" applyFill="1" applyBorder="1" applyAlignment="1">
      <alignment wrapText="1"/>
    </xf>
    <xf numFmtId="0" fontId="111" fillId="37" borderId="16" xfId="2" applyFont="1" applyFill="1" applyBorder="1" applyAlignment="1">
      <alignment wrapText="1"/>
    </xf>
    <xf numFmtId="0" fontId="111" fillId="87" borderId="16" xfId="2" applyFont="1" applyFill="1" applyBorder="1" applyAlignment="1">
      <alignment wrapText="1"/>
    </xf>
    <xf numFmtId="0" fontId="107" fillId="88" borderId="16" xfId="2" applyFont="1" applyFill="1" applyBorder="1" applyAlignment="1">
      <alignment wrapText="1"/>
    </xf>
    <xf numFmtId="0" fontId="108" fillId="88" borderId="16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22" borderId="16" xfId="0" applyFill="1" applyBorder="1" applyAlignment="1">
      <alignment wrapText="1"/>
    </xf>
    <xf numFmtId="0" fontId="0" fillId="30" borderId="16" xfId="0" applyFill="1" applyBorder="1" applyAlignment="1">
      <alignment wrapText="1"/>
    </xf>
    <xf numFmtId="0" fontId="0" fillId="0" borderId="18" xfId="0" applyBorder="1" applyAlignment="1">
      <alignment wrapText="1"/>
    </xf>
    <xf numFmtId="0" fontId="0" fillId="0" borderId="45" xfId="0" applyBorder="1" applyAlignment="1">
      <alignment wrapText="1"/>
    </xf>
    <xf numFmtId="0" fontId="0" fillId="0" borderId="24" xfId="0" applyBorder="1" applyAlignment="1">
      <alignment wrapText="1"/>
    </xf>
    <xf numFmtId="0" fontId="0" fillId="29" borderId="16" xfId="0" applyFill="1" applyBorder="1" applyAlignment="1">
      <alignment wrapText="1"/>
    </xf>
    <xf numFmtId="0" fontId="0" fillId="28" borderId="16" xfId="0" applyFill="1" applyBorder="1" applyAlignment="1">
      <alignment wrapText="1"/>
    </xf>
    <xf numFmtId="0" fontId="0" fillId="82" borderId="16" xfId="0" applyFill="1" applyBorder="1" applyAlignment="1">
      <alignment wrapText="1"/>
    </xf>
    <xf numFmtId="0" fontId="109" fillId="29" borderId="16" xfId="2" applyFont="1" applyFill="1" applyBorder="1" applyAlignment="1">
      <alignment wrapText="1"/>
    </xf>
    <xf numFmtId="0" fontId="110" fillId="29" borderId="16" xfId="0" applyFont="1" applyFill="1" applyBorder="1" applyAlignment="1">
      <alignment wrapText="1"/>
    </xf>
    <xf numFmtId="0" fontId="0" fillId="9" borderId="16" xfId="0" applyFill="1" applyBorder="1" applyAlignment="1">
      <alignment wrapText="1"/>
    </xf>
    <xf numFmtId="0" fontId="0" fillId="19" borderId="16" xfId="0" applyFill="1" applyBorder="1" applyAlignment="1">
      <alignment wrapText="1"/>
    </xf>
    <xf numFmtId="0" fontId="0" fillId="13" borderId="16" xfId="0" applyFill="1" applyBorder="1" applyAlignment="1">
      <alignment wrapText="1"/>
    </xf>
    <xf numFmtId="0" fontId="0" fillId="27" borderId="16" xfId="0" applyFill="1" applyBorder="1" applyAlignment="1">
      <alignment wrapText="1"/>
    </xf>
    <xf numFmtId="0" fontId="36" fillId="30" borderId="16" xfId="0" applyFont="1" applyFill="1" applyBorder="1" applyAlignment="1">
      <alignment wrapText="1"/>
    </xf>
    <xf numFmtId="0" fontId="37" fillId="0" borderId="16" xfId="2" applyBorder="1" applyAlignment="1" applyProtection="1">
      <alignment wrapText="1"/>
    </xf>
    <xf numFmtId="0" fontId="36" fillId="0" borderId="16" xfId="0" applyFont="1" applyBorder="1" applyAlignment="1">
      <alignment wrapText="1"/>
    </xf>
    <xf numFmtId="0" fontId="31" fillId="0" borderId="16" xfId="0" applyFont="1" applyBorder="1" applyAlignment="1">
      <alignment horizontal="left" vertical="center" wrapText="1"/>
    </xf>
    <xf numFmtId="0" fontId="0" fillId="18" borderId="16" xfId="0" applyFill="1" applyBorder="1" applyAlignment="1">
      <alignment wrapText="1"/>
    </xf>
    <xf numFmtId="0" fontId="15" fillId="0" borderId="26" xfId="0" applyFont="1" applyBorder="1" applyAlignment="1">
      <alignment horizontal="left" vertical="center" wrapText="1"/>
    </xf>
    <xf numFmtId="0" fontId="15" fillId="0" borderId="27" xfId="0" applyFont="1" applyBorder="1" applyAlignment="1">
      <alignment horizontal="left" vertical="center" wrapText="1"/>
    </xf>
    <xf numFmtId="0" fontId="15" fillId="0" borderId="28" xfId="0" applyFont="1" applyBorder="1" applyAlignment="1">
      <alignment horizontal="left" vertical="center" wrapText="1"/>
    </xf>
    <xf numFmtId="0" fontId="60" fillId="34" borderId="26" xfId="0" applyFont="1" applyFill="1" applyBorder="1" applyAlignment="1">
      <alignment horizontal="left" wrapText="1"/>
    </xf>
    <xf numFmtId="0" fontId="60" fillId="34" borderId="27" xfId="0" applyFont="1" applyFill="1" applyBorder="1" applyAlignment="1">
      <alignment horizontal="left" wrapText="1"/>
    </xf>
    <xf numFmtId="0" fontId="60" fillId="34" borderId="28" xfId="0" applyFont="1" applyFill="1" applyBorder="1" applyAlignment="1">
      <alignment horizontal="left" wrapText="1"/>
    </xf>
    <xf numFmtId="0" fontId="60" fillId="28" borderId="26" xfId="0" applyFont="1" applyFill="1" applyBorder="1" applyAlignment="1">
      <alignment horizontal="left" wrapText="1"/>
    </xf>
    <xf numFmtId="0" fontId="60" fillId="28" borderId="27" xfId="0" applyFont="1" applyFill="1" applyBorder="1" applyAlignment="1">
      <alignment horizontal="left" wrapText="1"/>
    </xf>
    <xf numFmtId="0" fontId="60" fillId="28" borderId="28" xfId="0" applyFont="1" applyFill="1" applyBorder="1" applyAlignment="1">
      <alignment horizontal="left" wrapText="1"/>
    </xf>
    <xf numFmtId="0" fontId="60" fillId="35" borderId="26" xfId="0" applyFont="1" applyFill="1" applyBorder="1" applyAlignment="1">
      <alignment horizontal="left" wrapText="1"/>
    </xf>
    <xf numFmtId="0" fontId="60" fillId="35" borderId="27" xfId="0" applyFont="1" applyFill="1" applyBorder="1" applyAlignment="1">
      <alignment horizontal="left" wrapText="1"/>
    </xf>
    <xf numFmtId="0" fontId="60" fillId="35" borderId="28" xfId="0" applyFont="1" applyFill="1" applyBorder="1" applyAlignment="1">
      <alignment horizontal="left" wrapText="1"/>
    </xf>
    <xf numFmtId="0" fontId="60" fillId="22" borderId="26" xfId="0" applyFont="1" applyFill="1" applyBorder="1" applyAlignment="1">
      <alignment horizontal="left" wrapText="1"/>
    </xf>
    <xf numFmtId="0" fontId="60" fillId="22" borderId="27" xfId="0" applyFont="1" applyFill="1" applyBorder="1" applyAlignment="1">
      <alignment horizontal="left" wrapText="1"/>
    </xf>
    <xf numFmtId="0" fontId="60" fillId="22" borderId="28" xfId="0" applyFont="1" applyFill="1" applyBorder="1" applyAlignment="1">
      <alignment horizontal="left" wrapText="1"/>
    </xf>
    <xf numFmtId="0" fontId="60" fillId="0" borderId="26" xfId="0" applyFont="1" applyBorder="1" applyAlignment="1">
      <alignment horizontal="left" wrapText="1"/>
    </xf>
    <xf numFmtId="0" fontId="60" fillId="0" borderId="27" xfId="0" applyFont="1" applyBorder="1" applyAlignment="1">
      <alignment horizontal="left" wrapText="1"/>
    </xf>
    <xf numFmtId="0" fontId="15" fillId="37" borderId="36" xfId="0" applyFont="1" applyFill="1" applyBorder="1" applyAlignment="1">
      <alignment horizontal="center" vertical="center" wrapText="1"/>
    </xf>
    <xf numFmtId="0" fontId="15" fillId="37" borderId="37" xfId="0" applyFont="1" applyFill="1" applyBorder="1" applyAlignment="1">
      <alignment horizontal="center" vertical="center" wrapText="1"/>
    </xf>
    <xf numFmtId="0" fontId="15" fillId="37" borderId="38" xfId="0" applyFont="1" applyFill="1" applyBorder="1" applyAlignment="1">
      <alignment horizontal="center" vertical="center" wrapText="1"/>
    </xf>
    <xf numFmtId="0" fontId="61" fillId="0" borderId="36" xfId="0" applyFont="1" applyBorder="1" applyAlignment="1">
      <alignment horizontal="left" vertical="center" wrapText="1"/>
    </xf>
    <xf numFmtId="0" fontId="61" fillId="0" borderId="37" xfId="0" applyFont="1" applyBorder="1" applyAlignment="1">
      <alignment horizontal="left" vertical="center" wrapText="1"/>
    </xf>
    <xf numFmtId="0" fontId="61" fillId="0" borderId="38" xfId="0" applyFont="1" applyBorder="1" applyAlignment="1">
      <alignment horizontal="left" vertical="center" wrapText="1"/>
    </xf>
    <xf numFmtId="4" fontId="15" fillId="42" borderId="36" xfId="0" applyNumberFormat="1" applyFont="1" applyFill="1" applyBorder="1" applyAlignment="1">
      <alignment horizontal="right" vertical="center" wrapText="1"/>
    </xf>
    <xf numFmtId="4" fontId="15" fillId="42" borderId="37" xfId="0" applyNumberFormat="1" applyFont="1" applyFill="1" applyBorder="1" applyAlignment="1">
      <alignment horizontal="right" vertical="center" wrapText="1"/>
    </xf>
    <xf numFmtId="4" fontId="15" fillId="42" borderId="38" xfId="0" applyNumberFormat="1" applyFont="1" applyFill="1" applyBorder="1" applyAlignment="1">
      <alignment horizontal="right" vertical="center" wrapText="1"/>
    </xf>
    <xf numFmtId="4" fontId="15" fillId="0" borderId="36" xfId="0" applyNumberFormat="1" applyFont="1" applyBorder="1" applyAlignment="1">
      <alignment horizontal="right" vertical="center" wrapText="1"/>
    </xf>
    <xf numFmtId="4" fontId="15" fillId="0" borderId="37" xfId="0" applyNumberFormat="1" applyFont="1" applyBorder="1" applyAlignment="1">
      <alignment horizontal="right" vertical="center" wrapText="1"/>
    </xf>
    <xf numFmtId="4" fontId="15" fillId="0" borderId="38" xfId="0" applyNumberFormat="1" applyFont="1" applyBorder="1" applyAlignment="1">
      <alignment horizontal="right" vertical="center" wrapText="1"/>
    </xf>
    <xf numFmtId="4" fontId="49" fillId="34" borderId="29" xfId="0" applyNumberFormat="1" applyFont="1" applyFill="1" applyBorder="1" applyAlignment="1">
      <alignment horizontal="right" wrapText="1"/>
    </xf>
    <xf numFmtId="4" fontId="49" fillId="34" borderId="37" xfId="0" applyNumberFormat="1" applyFont="1" applyFill="1" applyBorder="1" applyAlignment="1">
      <alignment horizontal="right" wrapText="1"/>
    </xf>
    <xf numFmtId="4" fontId="49" fillId="34" borderId="38" xfId="0" applyNumberFormat="1" applyFont="1" applyFill="1" applyBorder="1" applyAlignment="1">
      <alignment horizontal="right" wrapText="1"/>
    </xf>
    <xf numFmtId="4" fontId="49" fillId="28" borderId="29" xfId="0" applyNumberFormat="1" applyFont="1" applyFill="1" applyBorder="1" applyAlignment="1">
      <alignment horizontal="right" wrapText="1"/>
    </xf>
    <xf numFmtId="4" fontId="49" fillId="28" borderId="37" xfId="0" applyNumberFormat="1" applyFont="1" applyFill="1" applyBorder="1" applyAlignment="1">
      <alignment horizontal="right" wrapText="1"/>
    </xf>
    <xf numFmtId="4" fontId="49" fillId="28" borderId="38" xfId="0" applyNumberFormat="1" applyFont="1" applyFill="1" applyBorder="1" applyAlignment="1">
      <alignment horizontal="right" wrapText="1"/>
    </xf>
    <xf numFmtId="0" fontId="60" fillId="38" borderId="29" xfId="0" applyFont="1" applyFill="1" applyBorder="1" applyAlignment="1">
      <alignment horizontal="left" vertical="center" wrapText="1"/>
    </xf>
    <xf numFmtId="0" fontId="60" fillId="38" borderId="38" xfId="0" applyFont="1" applyFill="1" applyBorder="1" applyAlignment="1">
      <alignment horizontal="left" vertical="center" wrapText="1"/>
    </xf>
    <xf numFmtId="4" fontId="60" fillId="0" borderId="29" xfId="0" applyNumberFormat="1" applyFont="1" applyBorder="1" applyAlignment="1">
      <alignment horizontal="right" vertical="center" wrapText="1"/>
    </xf>
    <xf numFmtId="4" fontId="60" fillId="0" borderId="38" xfId="0" applyNumberFormat="1" applyFont="1" applyBorder="1" applyAlignment="1">
      <alignment horizontal="right" vertical="center" wrapText="1"/>
    </xf>
    <xf numFmtId="0" fontId="15" fillId="0" borderId="42" xfId="0" applyFont="1" applyBorder="1" applyAlignment="1">
      <alignment horizontal="left" vertical="center" wrapText="1"/>
    </xf>
    <xf numFmtId="0" fontId="15" fillId="0" borderId="43" xfId="0" applyFont="1" applyBorder="1" applyAlignment="1">
      <alignment horizontal="left" vertical="center" wrapText="1"/>
    </xf>
    <xf numFmtId="0" fontId="15" fillId="0" borderId="44" xfId="0" applyFont="1" applyBorder="1" applyAlignment="1">
      <alignment horizontal="left" vertical="center" wrapText="1"/>
    </xf>
    <xf numFmtId="0" fontId="15" fillId="0" borderId="42" xfId="0" applyFont="1" applyBorder="1" applyAlignment="1">
      <alignment horizontal="center" vertical="center" wrapText="1"/>
    </xf>
    <xf numFmtId="0" fontId="15" fillId="0" borderId="43" xfId="0" applyFont="1" applyBorder="1" applyAlignment="1">
      <alignment horizontal="center" vertical="center" wrapText="1"/>
    </xf>
    <xf numFmtId="0" fontId="60" fillId="0" borderId="28" xfId="0" applyFont="1" applyBorder="1" applyAlignment="1">
      <alignment horizontal="left" wrapText="1"/>
    </xf>
    <xf numFmtId="4" fontId="49" fillId="35" borderId="29" xfId="0" applyNumberFormat="1" applyFont="1" applyFill="1" applyBorder="1" applyAlignment="1">
      <alignment horizontal="right" wrapText="1"/>
    </xf>
    <xf numFmtId="4" fontId="49" fillId="35" borderId="37" xfId="0" applyNumberFormat="1" applyFont="1" applyFill="1" applyBorder="1" applyAlignment="1">
      <alignment horizontal="right" wrapText="1"/>
    </xf>
    <xf numFmtId="4" fontId="49" fillId="35" borderId="38" xfId="0" applyNumberFormat="1" applyFont="1" applyFill="1" applyBorder="1" applyAlignment="1">
      <alignment horizontal="right" wrapText="1"/>
    </xf>
    <xf numFmtId="0" fontId="60" fillId="0" borderId="29" xfId="0" applyFont="1" applyBorder="1" applyAlignment="1">
      <alignment horizontal="right" vertical="center" wrapText="1"/>
    </xf>
    <xf numFmtId="0" fontId="60" fillId="0" borderId="38" xfId="0" applyFont="1" applyBorder="1" applyAlignment="1">
      <alignment horizontal="right" vertical="center" wrapText="1"/>
    </xf>
    <xf numFmtId="4" fontId="49" fillId="22" borderId="29" xfId="0" applyNumberFormat="1" applyFont="1" applyFill="1" applyBorder="1" applyAlignment="1">
      <alignment horizontal="right" wrapText="1"/>
    </xf>
    <xf numFmtId="4" fontId="49" fillId="22" borderId="37" xfId="0" applyNumberFormat="1" applyFont="1" applyFill="1" applyBorder="1" applyAlignment="1">
      <alignment horizontal="right" wrapText="1"/>
    </xf>
    <xf numFmtId="4" fontId="49" fillId="22" borderId="38" xfId="0" applyNumberFormat="1" applyFont="1" applyFill="1" applyBorder="1" applyAlignment="1">
      <alignment horizontal="right" wrapText="1"/>
    </xf>
    <xf numFmtId="0" fontId="15" fillId="39" borderId="29" xfId="0" applyFont="1" applyFill="1" applyBorder="1" applyAlignment="1">
      <alignment horizontal="center" vertical="center" wrapText="1"/>
    </xf>
    <xf numFmtId="0" fontId="15" fillId="39" borderId="37" xfId="0" applyFont="1" applyFill="1" applyBorder="1" applyAlignment="1">
      <alignment horizontal="center" vertical="center" wrapText="1"/>
    </xf>
    <xf numFmtId="0" fontId="15" fillId="39" borderId="38" xfId="0" applyFont="1" applyFill="1" applyBorder="1" applyAlignment="1">
      <alignment horizontal="center" vertical="center" wrapText="1"/>
    </xf>
    <xf numFmtId="0" fontId="61" fillId="0" borderId="29" xfId="0" applyFont="1" applyBorder="1" applyAlignment="1">
      <alignment horizontal="left" vertical="center" wrapText="1"/>
    </xf>
    <xf numFmtId="4" fontId="15" fillId="42" borderId="29" xfId="0" applyNumberFormat="1" applyFont="1" applyFill="1" applyBorder="1" applyAlignment="1">
      <alignment horizontal="right" vertical="center" wrapText="1"/>
    </xf>
    <xf numFmtId="4" fontId="15" fillId="0" borderId="29" xfId="0" applyNumberFormat="1" applyFont="1" applyBorder="1" applyAlignment="1">
      <alignment horizontal="right" vertical="center" wrapText="1"/>
    </xf>
    <xf numFmtId="0" fontId="15" fillId="40" borderId="29" xfId="0" applyFont="1" applyFill="1" applyBorder="1" applyAlignment="1">
      <alignment horizontal="left" vertical="center" wrapText="1"/>
    </xf>
    <xf numFmtId="0" fontId="15" fillId="40" borderId="38" xfId="0" applyFont="1" applyFill="1" applyBorder="1" applyAlignment="1">
      <alignment horizontal="left" vertical="center" wrapText="1"/>
    </xf>
    <xf numFmtId="0" fontId="15" fillId="42" borderId="29" xfId="0" applyFont="1" applyFill="1" applyBorder="1" applyAlignment="1">
      <alignment horizontal="right" vertical="center" wrapText="1"/>
    </xf>
    <xf numFmtId="0" fontId="15" fillId="42" borderId="38" xfId="0" applyFont="1" applyFill="1" applyBorder="1" applyAlignment="1">
      <alignment horizontal="right" vertical="center" wrapText="1"/>
    </xf>
    <xf numFmtId="0" fontId="15" fillId="0" borderId="29" xfId="0" applyFont="1" applyBorder="1" applyAlignment="1">
      <alignment horizontal="right" vertical="center" wrapText="1"/>
    </xf>
    <xf numFmtId="0" fontId="15" fillId="0" borderId="38" xfId="0" applyFont="1" applyBorder="1" applyAlignment="1">
      <alignment horizontal="right" vertical="center" wrapText="1"/>
    </xf>
    <xf numFmtId="0" fontId="49" fillId="34" borderId="29" xfId="0" applyFont="1" applyFill="1" applyBorder="1" applyAlignment="1">
      <alignment horizontal="right" wrapText="1"/>
    </xf>
    <xf numFmtId="0" fontId="49" fillId="34" borderId="38" xfId="0" applyFont="1" applyFill="1" applyBorder="1" applyAlignment="1">
      <alignment horizontal="right" wrapText="1"/>
    </xf>
    <xf numFmtId="0" fontId="49" fillId="28" borderId="29" xfId="0" applyFont="1" applyFill="1" applyBorder="1" applyAlignment="1">
      <alignment horizontal="right" wrapText="1"/>
    </xf>
    <xf numFmtId="0" fontId="49" fillId="28" borderId="38" xfId="0" applyFont="1" applyFill="1" applyBorder="1" applyAlignment="1">
      <alignment horizontal="right" wrapText="1"/>
    </xf>
    <xf numFmtId="0" fontId="49" fillId="35" borderId="29" xfId="0" applyFont="1" applyFill="1" applyBorder="1" applyAlignment="1">
      <alignment horizontal="right" wrapText="1"/>
    </xf>
    <xf numFmtId="0" fontId="49" fillId="35" borderId="38" xfId="0" applyFont="1" applyFill="1" applyBorder="1" applyAlignment="1">
      <alignment horizontal="right" wrapText="1"/>
    </xf>
    <xf numFmtId="0" fontId="49" fillId="22" borderId="29" xfId="0" applyFont="1" applyFill="1" applyBorder="1" applyAlignment="1">
      <alignment horizontal="right" wrapText="1"/>
    </xf>
    <xf numFmtId="0" fontId="49" fillId="22" borderId="38" xfId="0" applyFont="1" applyFill="1" applyBorder="1" applyAlignment="1">
      <alignment horizontal="right" wrapText="1"/>
    </xf>
    <xf numFmtId="0" fontId="61" fillId="39" borderId="29" xfId="0" applyFont="1" applyFill="1" applyBorder="1" applyAlignment="1">
      <alignment horizontal="left" vertical="center" wrapText="1"/>
    </xf>
    <xf numFmtId="0" fontId="61" fillId="39" borderId="38" xfId="0" applyFont="1" applyFill="1" applyBorder="1" applyAlignment="1">
      <alignment horizontal="left" vertical="center" wrapText="1"/>
    </xf>
    <xf numFmtId="0" fontId="61" fillId="0" borderId="29" xfId="0" applyFont="1" applyBorder="1" applyAlignment="1">
      <alignment horizontal="right" vertical="center" wrapText="1"/>
    </xf>
    <xf numFmtId="0" fontId="61" fillId="0" borderId="38" xfId="0" applyFont="1" applyBorder="1" applyAlignment="1">
      <alignment horizontal="right" vertical="center" wrapText="1"/>
    </xf>
    <xf numFmtId="0" fontId="61" fillId="0" borderId="26" xfId="0" applyFont="1" applyBorder="1" applyAlignment="1">
      <alignment horizontal="center" vertical="center" wrapText="1"/>
    </xf>
    <xf numFmtId="0" fontId="61" fillId="0" borderId="27" xfId="0" applyFont="1" applyBorder="1" applyAlignment="1">
      <alignment horizontal="center" vertical="center" wrapText="1"/>
    </xf>
    <xf numFmtId="0" fontId="61" fillId="0" borderId="28" xfId="0" applyFont="1" applyBorder="1" applyAlignment="1">
      <alignment horizontal="center" vertical="center" wrapText="1"/>
    </xf>
    <xf numFmtId="0" fontId="15" fillId="41" borderId="29" xfId="0" applyFont="1" applyFill="1" applyBorder="1" applyAlignment="1">
      <alignment horizontal="left" vertical="center" wrapText="1"/>
    </xf>
    <xf numFmtId="0" fontId="15" fillId="41" borderId="38" xfId="0" applyFont="1" applyFill="1" applyBorder="1" applyAlignment="1">
      <alignment horizontal="left" vertical="center" wrapText="1"/>
    </xf>
    <xf numFmtId="0" fontId="49" fillId="28" borderId="29" xfId="0" applyFont="1" applyFill="1" applyBorder="1" applyAlignment="1">
      <alignment horizontal="left" wrapText="1"/>
    </xf>
    <xf numFmtId="0" fontId="49" fillId="28" borderId="38" xfId="0" applyFont="1" applyFill="1" applyBorder="1" applyAlignment="1">
      <alignment horizontal="left" wrapText="1"/>
    </xf>
    <xf numFmtId="0" fontId="15" fillId="44" borderId="26" xfId="0" applyFont="1" applyFill="1" applyBorder="1" applyAlignment="1">
      <alignment horizontal="right" vertical="center" wrapText="1"/>
    </xf>
    <xf numFmtId="0" fontId="15" fillId="44" borderId="27" xfId="0" applyFont="1" applyFill="1" applyBorder="1" applyAlignment="1">
      <alignment horizontal="right" vertical="center" wrapText="1"/>
    </xf>
    <xf numFmtId="0" fontId="15" fillId="44" borderId="28" xfId="0" applyFont="1" applyFill="1" applyBorder="1" applyAlignment="1">
      <alignment horizontal="right" vertical="center" wrapText="1"/>
    </xf>
    <xf numFmtId="0" fontId="15" fillId="0" borderId="30" xfId="0" applyFont="1" applyBorder="1" applyAlignment="1">
      <alignment horizontal="left" vertical="top" wrapText="1"/>
    </xf>
    <xf numFmtId="0" fontId="15" fillId="0" borderId="31" xfId="0" applyFont="1" applyBorder="1" applyAlignment="1">
      <alignment horizontal="left" vertical="top" wrapText="1"/>
    </xf>
    <xf numFmtId="0" fontId="15" fillId="0" borderId="32" xfId="0" applyFont="1" applyBorder="1" applyAlignment="1">
      <alignment horizontal="left" vertical="top" wrapText="1"/>
    </xf>
    <xf numFmtId="0" fontId="61" fillId="0" borderId="26" xfId="0" applyFont="1" applyBorder="1" applyAlignment="1">
      <alignment horizontal="left" vertical="center" wrapText="1"/>
    </xf>
    <xf numFmtId="0" fontId="61" fillId="0" borderId="27" xfId="0" applyFont="1" applyBorder="1" applyAlignment="1">
      <alignment horizontal="left" vertical="center" wrapText="1"/>
    </xf>
    <xf numFmtId="0" fontId="61" fillId="0" borderId="28" xfId="0" applyFont="1" applyBorder="1" applyAlignment="1">
      <alignment horizontal="left" vertical="center" wrapText="1"/>
    </xf>
    <xf numFmtId="0" fontId="15" fillId="0" borderId="30" xfId="0" applyFont="1" applyBorder="1" applyAlignment="1">
      <alignment horizontal="left" vertical="center" wrapText="1"/>
    </xf>
    <xf numFmtId="0" fontId="15" fillId="0" borderId="31" xfId="0" applyFont="1" applyBorder="1" applyAlignment="1">
      <alignment horizontal="left" vertical="center" wrapText="1"/>
    </xf>
    <xf numFmtId="0" fontId="15" fillId="0" borderId="32" xfId="0" applyFont="1" applyBorder="1" applyAlignment="1">
      <alignment horizontal="left" vertical="center" wrapText="1"/>
    </xf>
    <xf numFmtId="0" fontId="15" fillId="0" borderId="41" xfId="0" applyFont="1" applyBorder="1" applyAlignment="1">
      <alignment horizontal="left" vertical="center" wrapText="1"/>
    </xf>
    <xf numFmtId="0" fontId="15" fillId="0" borderId="40" xfId="0" applyFont="1" applyBorder="1" applyAlignment="1">
      <alignment horizontal="left" vertical="center" wrapText="1"/>
    </xf>
    <xf numFmtId="0" fontId="15" fillId="0" borderId="39" xfId="0" applyFont="1" applyBorder="1" applyAlignment="1">
      <alignment horizontal="left" vertical="center" wrapText="1"/>
    </xf>
    <xf numFmtId="0" fontId="66" fillId="0" borderId="0" xfId="0" applyFont="1" applyAlignment="1">
      <alignment horizontal="center"/>
    </xf>
    <xf numFmtId="0" fontId="66" fillId="0" borderId="0" xfId="0" applyFont="1" applyAlignment="1">
      <alignment horizontal="left"/>
    </xf>
    <xf numFmtId="0" fontId="44" fillId="21" borderId="79" xfId="0" applyFont="1" applyFill="1" applyBorder="1" applyAlignment="1">
      <alignment horizontal="center" wrapText="1"/>
    </xf>
    <xf numFmtId="0" fontId="0" fillId="21" borderId="47" xfId="0" applyFill="1" applyBorder="1" applyAlignment="1">
      <alignment horizontal="center" wrapText="1"/>
    </xf>
    <xf numFmtId="0" fontId="0" fillId="21" borderId="80" xfId="0" applyFill="1" applyBorder="1" applyAlignment="1">
      <alignment horizontal="center" wrapText="1"/>
    </xf>
    <xf numFmtId="165" fontId="1" fillId="9" borderId="2" xfId="1" applyFont="1" applyFill="1" applyBorder="1" applyAlignment="1" applyProtection="1">
      <alignment horizontal="center" vertical="center"/>
    </xf>
    <xf numFmtId="165" fontId="1" fillId="9" borderId="6" xfId="1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wrapText="1"/>
    </xf>
    <xf numFmtId="0" fontId="38" fillId="72" borderId="54" xfId="0" applyFont="1" applyFill="1" applyBorder="1" applyAlignment="1">
      <alignment horizontal="justify" vertical="center" wrapText="1"/>
    </xf>
    <xf numFmtId="0" fontId="91" fillId="6" borderId="48" xfId="0" applyFont="1" applyFill="1" applyBorder="1" applyAlignment="1">
      <alignment horizontal="left" wrapText="1"/>
    </xf>
    <xf numFmtId="0" fontId="78" fillId="0" borderId="0" xfId="0" applyFont="1" applyAlignment="1">
      <alignment wrapText="1"/>
    </xf>
    <xf numFmtId="0" fontId="44" fillId="0" borderId="46" xfId="0" applyFont="1" applyBorder="1" applyAlignment="1">
      <alignment horizontal="right" wrapText="1"/>
    </xf>
    <xf numFmtId="0" fontId="0" fillId="0" borderId="47" xfId="0" applyBorder="1" applyAlignment="1">
      <alignment horizontal="right" wrapText="1"/>
    </xf>
    <xf numFmtId="0" fontId="0" fillId="0" borderId="24" xfId="0" applyBorder="1" applyAlignment="1">
      <alignment horizontal="right" wrapText="1"/>
    </xf>
    <xf numFmtId="0" fontId="87" fillId="0" borderId="55" xfId="0" applyFont="1" applyBorder="1" applyAlignment="1">
      <alignment horizontal="center" wrapText="1"/>
    </xf>
    <xf numFmtId="0" fontId="79" fillId="0" borderId="73" xfId="0" applyFont="1" applyBorder="1" applyAlignment="1">
      <alignment horizontal="center" wrapText="1"/>
    </xf>
    <xf numFmtId="0" fontId="79" fillId="0" borderId="69" xfId="0" applyFont="1" applyBorder="1" applyAlignment="1">
      <alignment horizontal="center" wrapText="1"/>
    </xf>
    <xf numFmtId="0" fontId="87" fillId="0" borderId="81" xfId="0" applyFont="1" applyBorder="1" applyAlignment="1">
      <alignment horizontal="center" wrapText="1"/>
    </xf>
    <xf numFmtId="0" fontId="79" fillId="0" borderId="89" xfId="0" applyFont="1" applyBorder="1" applyAlignment="1">
      <alignment horizontal="center" wrapText="1"/>
    </xf>
    <xf numFmtId="0" fontId="79" fillId="0" borderId="58" xfId="0" applyFont="1" applyBorder="1" applyAlignment="1">
      <alignment horizontal="center" wrapText="1"/>
    </xf>
    <xf numFmtId="0" fontId="83" fillId="0" borderId="0" xfId="0" applyFont="1" applyAlignment="1">
      <alignment wrapText="1"/>
    </xf>
    <xf numFmtId="0" fontId="44" fillId="0" borderId="16" xfId="0" applyFont="1" applyBorder="1" applyAlignment="1">
      <alignment wrapText="1"/>
    </xf>
    <xf numFmtId="166" fontId="115" fillId="11" borderId="2" xfId="1" applyNumberFormat="1" applyFont="1" applyFill="1" applyBorder="1" applyAlignment="1" applyProtection="1">
      <alignment horizontal="center"/>
    </xf>
    <xf numFmtId="4" fontId="0" fillId="88" borderId="16" xfId="0" applyNumberFormat="1" applyFill="1" applyBorder="1"/>
    <xf numFmtId="4" fontId="0" fillId="88" borderId="22" xfId="0" applyNumberFormat="1" applyFill="1" applyBorder="1"/>
    <xf numFmtId="4" fontId="0" fillId="88" borderId="2" xfId="0" applyNumberFormat="1" applyFill="1" applyBorder="1"/>
    <xf numFmtId="4" fontId="42" fillId="88" borderId="16" xfId="0" applyNumberFormat="1" applyFont="1" applyFill="1" applyBorder="1"/>
    <xf numFmtId="0" fontId="42" fillId="88" borderId="22" xfId="0" applyFont="1" applyFill="1" applyBorder="1"/>
    <xf numFmtId="4" fontId="0" fillId="0" borderId="50" xfId="0" applyNumberFormat="1" applyBorder="1"/>
    <xf numFmtId="0" fontId="0" fillId="3" borderId="1" xfId="0" applyFill="1" applyBorder="1" applyAlignment="1"/>
    <xf numFmtId="0" fontId="37" fillId="29" borderId="16" xfId="2" applyFill="1" applyBorder="1" applyAlignment="1"/>
    <xf numFmtId="0" fontId="37" fillId="28" borderId="16" xfId="2" applyFill="1" applyBorder="1" applyAlignment="1"/>
    <xf numFmtId="0" fontId="37" fillId="30" borderId="16" xfId="2" applyFill="1" applyBorder="1" applyAlignment="1"/>
  </cellXfs>
  <cellStyles count="4">
    <cellStyle name="Hiperlink" xfId="2" builtinId="8"/>
    <cellStyle name="Normal" xfId="0" builtinId="0"/>
    <cellStyle name="Texto Explicativo" xfId="3" builtinId="53" customBuiltin="1"/>
    <cellStyle name="Vírgula" xfId="1" builtinId="3"/>
  </cellStyles>
  <dxfs count="328"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66"/>
      <rgbColor rgb="FF0000FF"/>
      <rgbColor rgb="FFFFFF00"/>
      <rgbColor rgb="FFFF00FF"/>
      <rgbColor rgb="FF66FFFF"/>
      <rgbColor rgb="FF800000"/>
      <rgbColor rgb="FF008000"/>
      <rgbColor rgb="FF00000A"/>
      <rgbColor rgb="FFD0CECE"/>
      <rgbColor rgb="FF800080"/>
      <rgbColor rgb="FF008080"/>
      <rgbColor rgb="FFC0C0C0"/>
      <rgbColor rgb="FFB3B3B3"/>
      <rgbColor rgb="FFB2B2B2"/>
      <rgbColor rgb="FF7030A0"/>
      <rgbColor rgb="FFFFFFE5"/>
      <rgbColor rgb="FFCCFFFF"/>
      <rgbColor rgb="FF660066"/>
      <rgbColor rgb="FFF4B183"/>
      <rgbColor rgb="FF0563C1"/>
      <rgbColor rgb="FFBDD7EE"/>
      <rgbColor rgb="FF000080"/>
      <rgbColor rgb="FFFF00FF"/>
      <rgbColor rgb="FFFFFF66"/>
      <rgbColor rgb="FF99FFFF"/>
      <rgbColor rgb="FF800080"/>
      <rgbColor rgb="FF800000"/>
      <rgbColor rgb="FF008080"/>
      <rgbColor rgb="FF0000FF"/>
      <rgbColor rgb="FF00B0F0"/>
      <rgbColor rgb="FFF2F2FF"/>
      <rgbColor rgb="FFCCFFCC"/>
      <rgbColor rgb="FFFFFF99"/>
      <rgbColor rgb="FF9BC2E6"/>
      <rgbColor rgb="FFFF9999"/>
      <rgbColor rgb="FFFF99FF"/>
      <rgbColor rgb="FFFFCC99"/>
      <rgbColor rgb="FFDDDDDD"/>
      <rgbColor rgb="FF66FF99"/>
      <rgbColor rgb="FF92D050"/>
      <rgbColor rgb="FFFFC000"/>
      <rgbColor rgb="FFCCCCCC"/>
      <rgbColor rgb="FFFF3333"/>
      <rgbColor rgb="FFB4C7E7"/>
      <rgbColor rgb="FF999999"/>
      <rgbColor rgb="FF003366"/>
      <rgbColor rgb="FF00B050"/>
      <rgbColor rgb="FF003300"/>
      <rgbColor rgb="FF333300"/>
      <rgbColor rgb="FF993300"/>
      <rgbColor rgb="FFEEEEEE"/>
      <rgbColor rgb="FF3333FF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9E3CA"/>
      <color rgb="FFFF66FF"/>
      <color rgb="FF00FFFF"/>
      <color rgb="FF07BCCF"/>
      <color rgb="FFFF0000"/>
      <color rgb="FFCF01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355680</xdr:colOff>
      <xdr:row>231</xdr:row>
      <xdr:rowOff>81360</xdr:rowOff>
    </xdr:from>
    <xdr:to>
      <xdr:col>13</xdr:col>
      <xdr:colOff>190440</xdr:colOff>
      <xdr:row>231</xdr:row>
      <xdr:rowOff>90000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366080" y="71109285"/>
          <a:ext cx="190440" cy="8640"/>
        </a:xfrm>
        <a:custGeom>
          <a:avLst/>
          <a:gdLst/>
          <a:ahLst/>
          <a:cxn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</a:path>
          </a:pathLst>
        </a:cu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9525</xdr:colOff>
      <xdr:row>2</xdr:row>
      <xdr:rowOff>161925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  <a:ext uri="{147F2762-F138-4A5C-976F-8EAC2B608ADB}">
              <a16:predDERef xmlns:a16="http://schemas.microsoft.com/office/drawing/2014/main" pre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048625" cy="523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19050</xdr:colOff>
      <xdr:row>3</xdr:row>
      <xdr:rowOff>17956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877300" cy="5608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0</xdr:row>
      <xdr:rowOff>0</xdr:rowOff>
    </xdr:from>
    <xdr:to>
      <xdr:col>4</xdr:col>
      <xdr:colOff>9526</xdr:colOff>
      <xdr:row>3</xdr:row>
      <xdr:rowOff>19050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" y="0"/>
          <a:ext cx="4010024" cy="5619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</xdr:colOff>
      <xdr:row>0</xdr:row>
      <xdr:rowOff>360</xdr:rowOff>
    </xdr:from>
    <xdr:to>
      <xdr:col>18</xdr:col>
      <xdr:colOff>35278</xdr:colOff>
      <xdr:row>3</xdr:row>
      <xdr:rowOff>11160</xdr:rowOff>
    </xdr:to>
    <xdr:pic>
      <xdr:nvPicPr>
        <xdr:cNvPr id="3" name="Picture 9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60" y="360"/>
          <a:ext cx="15956955" cy="481170"/>
        </a:xfrm>
        <a:prstGeom prst="rect">
          <a:avLst/>
        </a:prstGeom>
        <a:ln w="1260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355680</xdr:colOff>
      <xdr:row>13</xdr:row>
      <xdr:rowOff>81360</xdr:rowOff>
    </xdr:from>
    <xdr:to>
      <xdr:col>10</xdr:col>
      <xdr:colOff>546120</xdr:colOff>
      <xdr:row>13</xdr:row>
      <xdr:rowOff>90000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9633030" y="85711110"/>
          <a:ext cx="190440" cy="8640"/>
        </a:xfrm>
        <a:custGeom>
          <a:avLst/>
          <a:gdLst/>
          <a:ahLst/>
          <a:cxn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</a:path>
          </a:pathLst>
        </a:cu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170541</xdr:colOff>
      <xdr:row>2</xdr:row>
      <xdr:rowOff>101880</xdr:rowOff>
    </xdr:to>
    <xdr:pic>
      <xdr:nvPicPr>
        <xdr:cNvPr id="4" name="Picture 9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4984200" cy="4636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355680</xdr:colOff>
      <xdr:row>9</xdr:row>
      <xdr:rowOff>0</xdr:rowOff>
    </xdr:from>
    <xdr:to>
      <xdr:col>8</xdr:col>
      <xdr:colOff>546120</xdr:colOff>
      <xdr:row>9</xdr:row>
      <xdr:rowOff>8640</xdr:rowOff>
    </xdr:to>
    <xdr:sp macro="" textlink="">
      <xdr:nvSpPr>
        <xdr:cNvPr id="6" name="CustomShape 1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/>
      </xdr:nvSpPr>
      <xdr:spPr>
        <a:xfrm>
          <a:off x="7825680" y="18441720"/>
          <a:ext cx="190440" cy="8640"/>
        </a:xfrm>
        <a:custGeom>
          <a:avLst/>
          <a:gdLst/>
          <a:ahLst/>
          <a:cxn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</a:path>
          </a:pathLst>
        </a:cu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34200</xdr:colOff>
      <xdr:row>0</xdr:row>
      <xdr:rowOff>33840</xdr:rowOff>
    </xdr:from>
    <xdr:to>
      <xdr:col>7</xdr:col>
      <xdr:colOff>376560</xdr:colOff>
      <xdr:row>5</xdr:row>
      <xdr:rowOff>13320</xdr:rowOff>
    </xdr:to>
    <xdr:pic>
      <xdr:nvPicPr>
        <xdr:cNvPr id="7" name="Picture 140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200" y="33840"/>
          <a:ext cx="7125120" cy="884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8</xdr:col>
      <xdr:colOff>355680</xdr:colOff>
      <xdr:row>349</xdr:row>
      <xdr:rowOff>81360</xdr:rowOff>
    </xdr:from>
    <xdr:to>
      <xdr:col>8</xdr:col>
      <xdr:colOff>546120</xdr:colOff>
      <xdr:row>349</xdr:row>
      <xdr:rowOff>90000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/>
      </xdr:nvSpPr>
      <xdr:spPr>
        <a:xfrm>
          <a:off x="8251905" y="96483885"/>
          <a:ext cx="190440" cy="8640"/>
        </a:xfrm>
        <a:custGeom>
          <a:avLst/>
          <a:gdLst/>
          <a:ahLst/>
          <a:cxn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close/>
            </a:path>
          </a:pathLst>
        </a:cu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mailto:VALMETAL-rogerio@valmetal-ne.com.br" TargetMode="External"/><Relationship Id="rId3" Type="http://schemas.openxmlformats.org/officeDocument/2006/relationships/hyperlink" Target="mailto:orcamentoplacforma@gmail.com" TargetMode="External"/><Relationship Id="rId7" Type="http://schemas.openxmlformats.org/officeDocument/2006/relationships/hyperlink" Target="mailto:extintoresmv@gmail.com" TargetMode="External"/><Relationship Id="rId12" Type="http://schemas.openxmlformats.org/officeDocument/2006/relationships/drawing" Target="../drawings/drawing6.xml"/><Relationship Id="rId2" Type="http://schemas.openxmlformats.org/officeDocument/2006/relationships/hyperlink" Target="mailto:vendas@studiolamp.com.br" TargetMode="External"/><Relationship Id="rId1" Type="http://schemas.openxmlformats.org/officeDocument/2006/relationships/hyperlink" Target="mailto:nara@emporiodaluz.com.br" TargetMode="External"/><Relationship Id="rId6" Type="http://schemas.openxmlformats.org/officeDocument/2006/relationships/hyperlink" Target="mailto:comercial@equiprevpe.com.br" TargetMode="External"/><Relationship Id="rId11" Type="http://schemas.openxmlformats.org/officeDocument/2006/relationships/printerSettings" Target="../printerSettings/printerSettings7.bin"/><Relationship Id="rId5" Type="http://schemas.openxmlformats.org/officeDocument/2006/relationships/hyperlink" Target="mailto:extincendio@extncendio.com" TargetMode="External"/><Relationship Id="rId10" Type="http://schemas.openxmlformats.org/officeDocument/2006/relationships/hyperlink" Target="mailto:CONEXFER-nfe@conexfer.com.br" TargetMode="External"/><Relationship Id="rId4" Type="http://schemas.openxmlformats.org/officeDocument/2006/relationships/hyperlink" Target="mailto:prefogo@yahoo.com.br" TargetMode="External"/><Relationship Id="rId9" Type="http://schemas.openxmlformats.org/officeDocument/2006/relationships/hyperlink" Target="mailto:INCOMTUBO-barbar@incomtubo.com.br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IG255"/>
  <sheetViews>
    <sheetView tabSelected="1" topLeftCell="A162" zoomScale="80" zoomScaleNormal="80" workbookViewId="0">
      <selection activeCell="P245" sqref="P245"/>
    </sheetView>
  </sheetViews>
  <sheetFormatPr defaultColWidth="9" defaultRowHeight="14.25"/>
  <cols>
    <col min="1" max="1" width="5.875" customWidth="1"/>
    <col min="2" max="2" width="10.375" customWidth="1"/>
    <col min="3" max="3" width="7" style="605" customWidth="1"/>
    <col min="4" max="4" width="40.5" style="594" customWidth="1"/>
    <col min="5" max="5" width="5.5" style="594" customWidth="1"/>
    <col min="6" max="13" width="10.5" hidden="1" customWidth="1"/>
    <col min="14" max="15" width="10.5" customWidth="1"/>
    <col min="16" max="16" width="15.25" customWidth="1"/>
    <col min="17" max="17" width="1.625" customWidth="1"/>
    <col min="18" max="18" width="14.25" style="654" hidden="1" customWidth="1"/>
    <col min="19" max="1022" width="10.5" customWidth="1"/>
    <col min="1023" max="1025" width="8.875" customWidth="1"/>
  </cols>
  <sheetData>
    <row r="4" spans="1:241" ht="32.85" customHeight="1">
      <c r="A4" s="555" t="s">
        <v>0</v>
      </c>
      <c r="B4" s="1116" t="s">
        <v>1</v>
      </c>
      <c r="C4" s="1116"/>
      <c r="D4" s="1116"/>
      <c r="E4" s="1117" t="s">
        <v>2</v>
      </c>
      <c r="F4" s="1117"/>
      <c r="G4" s="1117"/>
      <c r="H4" s="1117"/>
      <c r="I4" s="1117"/>
      <c r="J4" s="1117"/>
      <c r="K4" s="1117"/>
      <c r="L4" s="1117"/>
      <c r="M4" s="1117"/>
      <c r="N4" s="1117"/>
      <c r="O4" s="1117"/>
      <c r="P4" s="1117"/>
      <c r="R4" s="1052"/>
    </row>
    <row r="5" spans="1:241" ht="14.25" customHeight="1">
      <c r="A5" s="555" t="s">
        <v>3</v>
      </c>
      <c r="B5" s="1116" t="s">
        <v>4</v>
      </c>
      <c r="C5" s="1116"/>
      <c r="D5" s="1116"/>
      <c r="E5" s="1118" t="s">
        <v>5</v>
      </c>
      <c r="F5" s="1118"/>
      <c r="G5" s="1118"/>
      <c r="H5" s="1118"/>
      <c r="I5" s="1118"/>
      <c r="J5" s="1118"/>
      <c r="K5" s="1118"/>
      <c r="L5" s="1118"/>
      <c r="M5" s="1118"/>
      <c r="N5" s="1118"/>
      <c r="O5" s="1118"/>
      <c r="P5" s="606">
        <v>0</v>
      </c>
      <c r="R5" s="1052"/>
    </row>
    <row r="6" spans="1:241">
      <c r="A6" s="556" t="s">
        <v>6</v>
      </c>
      <c r="B6" s="556"/>
      <c r="C6" s="604"/>
      <c r="D6" s="417"/>
      <c r="E6" s="417"/>
      <c r="F6" s="556"/>
      <c r="G6" s="556"/>
      <c r="H6" s="556"/>
      <c r="I6" s="556"/>
      <c r="J6" s="556"/>
      <c r="K6" s="556"/>
      <c r="L6" s="556"/>
      <c r="M6" s="556"/>
      <c r="N6" s="556"/>
      <c r="O6" s="556"/>
      <c r="P6" s="556"/>
      <c r="R6" s="1052"/>
    </row>
    <row r="7" spans="1:241" ht="56.25">
      <c r="A7" s="557" t="s">
        <v>7</v>
      </c>
      <c r="B7" s="563" t="s">
        <v>8</v>
      </c>
      <c r="C7" s="616" t="s">
        <v>9</v>
      </c>
      <c r="D7" s="148" t="s">
        <v>10</v>
      </c>
      <c r="E7" s="418" t="s">
        <v>11</v>
      </c>
      <c r="F7" s="607" t="s">
        <v>12</v>
      </c>
      <c r="G7" s="607" t="s">
        <v>13</v>
      </c>
      <c r="H7" s="607" t="s">
        <v>14</v>
      </c>
      <c r="I7" s="607" t="s">
        <v>15</v>
      </c>
      <c r="J7" s="607" t="s">
        <v>16</v>
      </c>
      <c r="K7" s="607" t="s">
        <v>17</v>
      </c>
      <c r="L7" s="607" t="s">
        <v>18</v>
      </c>
      <c r="M7" s="607" t="s">
        <v>19</v>
      </c>
      <c r="N7" s="608" t="s">
        <v>20</v>
      </c>
      <c r="O7" s="609" t="s">
        <v>21</v>
      </c>
      <c r="P7" s="609" t="s">
        <v>22</v>
      </c>
      <c r="R7" s="1052"/>
    </row>
    <row r="8" spans="1:241" s="2" customFormat="1">
      <c r="A8" s="558" t="s">
        <v>23</v>
      </c>
      <c r="B8" s="564"/>
      <c r="C8" s="617"/>
      <c r="D8" s="421" t="s">
        <v>24</v>
      </c>
      <c r="E8" s="422"/>
      <c r="F8" s="610"/>
      <c r="G8" s="610"/>
      <c r="H8" s="610"/>
      <c r="I8" s="610"/>
      <c r="J8" s="610"/>
      <c r="K8" s="610"/>
      <c r="L8" s="610"/>
      <c r="M8" s="610"/>
      <c r="N8" s="524"/>
      <c r="O8" s="524"/>
      <c r="P8" s="527">
        <f>SUM(P9:P11)</f>
        <v>3310.7999999999997</v>
      </c>
      <c r="Q8" s="1"/>
      <c r="R8" s="1053">
        <f>P8*O246/100+P8</f>
        <v>4297.4183999999996</v>
      </c>
    </row>
    <row r="9" spans="1:241">
      <c r="A9" s="559" t="s">
        <v>25</v>
      </c>
      <c r="B9" s="565" t="s">
        <v>26</v>
      </c>
      <c r="C9" s="618" t="s">
        <v>27</v>
      </c>
      <c r="D9" s="195" t="s">
        <v>28</v>
      </c>
      <c r="E9" s="423" t="s">
        <v>29</v>
      </c>
      <c r="F9" s="521">
        <v>0.125</v>
      </c>
      <c r="G9" s="521">
        <v>0.125</v>
      </c>
      <c r="H9" s="521">
        <v>0.125</v>
      </c>
      <c r="I9" s="521">
        <v>0.125</v>
      </c>
      <c r="J9" s="521">
        <v>0.125</v>
      </c>
      <c r="K9" s="521">
        <v>0.125</v>
      </c>
      <c r="L9" s="521">
        <v>0.125</v>
      </c>
      <c r="M9" s="521">
        <v>0.125</v>
      </c>
      <c r="N9" s="521">
        <f>SUM(F9:M9)</f>
        <v>1</v>
      </c>
      <c r="O9" s="451">
        <f>'2-COMPOSIÇÃO_CUSTO_UNITÁRIO'!H14</f>
        <v>445.13999999999993</v>
      </c>
      <c r="P9" s="522">
        <f>N9*O9</f>
        <v>445.13999999999993</v>
      </c>
      <c r="Q9" s="3"/>
      <c r="R9" s="105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</row>
    <row r="10" spans="1:241">
      <c r="A10" s="559" t="s">
        <v>30</v>
      </c>
      <c r="B10" s="565" t="s">
        <v>31</v>
      </c>
      <c r="C10" s="618" t="s">
        <v>32</v>
      </c>
      <c r="D10" s="196" t="s">
        <v>33</v>
      </c>
      <c r="E10" s="423" t="s">
        <v>34</v>
      </c>
      <c r="F10" s="521">
        <v>2</v>
      </c>
      <c r="G10" s="521">
        <v>2</v>
      </c>
      <c r="H10" s="521">
        <v>2</v>
      </c>
      <c r="I10" s="521">
        <v>2</v>
      </c>
      <c r="J10" s="521">
        <v>2</v>
      </c>
      <c r="K10" s="521">
        <v>2</v>
      </c>
      <c r="L10" s="521">
        <v>2</v>
      </c>
      <c r="M10" s="521">
        <v>0</v>
      </c>
      <c r="N10" s="521">
        <f>SUM(F10:M10)</f>
        <v>14</v>
      </c>
      <c r="O10" s="451">
        <f>'2-COMPOSIÇÃO_CUSTO_UNITÁRIO'!H486</f>
        <v>148.44</v>
      </c>
      <c r="P10" s="522">
        <f>N10*O10</f>
        <v>2078.16</v>
      </c>
      <c r="Q10" s="3"/>
      <c r="R10" s="105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</row>
    <row r="11" spans="1:241">
      <c r="A11" s="559" t="s">
        <v>35</v>
      </c>
      <c r="B11" s="565" t="s">
        <v>36</v>
      </c>
      <c r="C11" s="619" t="s">
        <v>37</v>
      </c>
      <c r="D11" s="195" t="s">
        <v>38</v>
      </c>
      <c r="E11" s="423" t="s">
        <v>39</v>
      </c>
      <c r="F11" s="521">
        <v>0.5</v>
      </c>
      <c r="G11" s="521">
        <v>0.5</v>
      </c>
      <c r="H11" s="521">
        <v>0.5</v>
      </c>
      <c r="I11" s="521">
        <v>0.5</v>
      </c>
      <c r="J11" s="521">
        <v>0.5</v>
      </c>
      <c r="K11" s="521">
        <v>0.5</v>
      </c>
      <c r="L11" s="521">
        <v>0.5</v>
      </c>
      <c r="M11" s="521">
        <v>0.5</v>
      </c>
      <c r="N11" s="521">
        <f>SUM(F11:L11)</f>
        <v>3.5</v>
      </c>
      <c r="O11" s="451">
        <v>225</v>
      </c>
      <c r="P11" s="522">
        <f>N11*O11</f>
        <v>787.5</v>
      </c>
      <c r="Q11" s="3"/>
      <c r="R11" s="105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</row>
    <row r="12" spans="1:241">
      <c r="A12" s="558" t="s">
        <v>40</v>
      </c>
      <c r="B12" s="564"/>
      <c r="C12" s="617"/>
      <c r="D12" s="421" t="s">
        <v>41</v>
      </c>
      <c r="E12" s="422"/>
      <c r="F12" s="523"/>
      <c r="G12" s="523"/>
      <c r="H12" s="523"/>
      <c r="I12" s="523"/>
      <c r="J12" s="524"/>
      <c r="K12" s="524"/>
      <c r="L12" s="523"/>
      <c r="M12" s="523"/>
      <c r="N12" s="525"/>
      <c r="O12" s="526"/>
      <c r="P12" s="527">
        <f>SUM(P13:P23)</f>
        <v>21906.977599999998</v>
      </c>
      <c r="Q12" s="1"/>
      <c r="R12" s="1053">
        <f>P12*O246/100+P12</f>
        <v>28435.2569248</v>
      </c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</row>
    <row r="13" spans="1:241" ht="40.5" customHeight="1">
      <c r="A13" s="560" t="s">
        <v>42</v>
      </c>
      <c r="B13" s="566" t="s">
        <v>26</v>
      </c>
      <c r="C13" s="618" t="s">
        <v>43</v>
      </c>
      <c r="D13" s="424" t="s">
        <v>44</v>
      </c>
      <c r="E13" s="425" t="s">
        <v>29</v>
      </c>
      <c r="F13" s="521">
        <v>297</v>
      </c>
      <c r="G13" s="521">
        <v>0</v>
      </c>
      <c r="H13" s="521">
        <v>267</v>
      </c>
      <c r="I13" s="521">
        <v>310</v>
      </c>
      <c r="J13" s="521">
        <v>308</v>
      </c>
      <c r="K13" s="521">
        <v>258</v>
      </c>
      <c r="L13" s="521">
        <v>210</v>
      </c>
      <c r="M13" s="521">
        <v>0</v>
      </c>
      <c r="N13" s="521">
        <f t="shared" ref="N13:N23" si="0">SUM(F13:L13)</f>
        <v>1650</v>
      </c>
      <c r="O13" s="451">
        <f>'2-COMPOSIÇÃO_CUSTO_UNITÁRIO'!H20</f>
        <v>6.2280000000000006</v>
      </c>
      <c r="P13" s="522">
        <f t="shared" ref="P13:P60" si="1">N13*O13</f>
        <v>10276.200000000001</v>
      </c>
      <c r="Q13" s="3"/>
      <c r="R13" s="105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</row>
    <row r="14" spans="1:241" ht="33.75" customHeight="1">
      <c r="A14" s="560" t="s">
        <v>45</v>
      </c>
      <c r="B14" s="566" t="s">
        <v>26</v>
      </c>
      <c r="C14" s="620" t="s">
        <v>46</v>
      </c>
      <c r="D14" s="424" t="s">
        <v>47</v>
      </c>
      <c r="E14" s="153" t="s">
        <v>29</v>
      </c>
      <c r="F14" s="794">
        <v>51</v>
      </c>
      <c r="G14" s="794">
        <v>0</v>
      </c>
      <c r="H14" s="794">
        <v>42</v>
      </c>
      <c r="I14" s="794">
        <v>26</v>
      </c>
      <c r="J14" s="794">
        <v>52</v>
      </c>
      <c r="K14" s="794">
        <v>30</v>
      </c>
      <c r="L14" s="794">
        <v>30</v>
      </c>
      <c r="M14" s="794">
        <v>0</v>
      </c>
      <c r="N14" s="521">
        <f t="shared" si="0"/>
        <v>231</v>
      </c>
      <c r="O14" s="451">
        <f>'2-COMPOSIÇÃO_CUSTO_UNITÁRIO'!H28</f>
        <v>5.6096000000000004</v>
      </c>
      <c r="P14" s="522">
        <f t="shared" si="1"/>
        <v>1295.8176000000001</v>
      </c>
      <c r="Q14" s="3"/>
      <c r="R14" s="105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</row>
    <row r="15" spans="1:241" ht="22.5">
      <c r="A15" s="560" t="s">
        <v>48</v>
      </c>
      <c r="B15" s="567" t="s">
        <v>36</v>
      </c>
      <c r="C15" s="621" t="s">
        <v>49</v>
      </c>
      <c r="D15" s="426" t="s">
        <v>50</v>
      </c>
      <c r="E15" s="425" t="s">
        <v>51</v>
      </c>
      <c r="F15" s="528">
        <v>10</v>
      </c>
      <c r="G15" s="528">
        <v>10</v>
      </c>
      <c r="H15" s="528">
        <v>10</v>
      </c>
      <c r="I15" s="521">
        <v>10</v>
      </c>
      <c r="J15" s="528">
        <v>10</v>
      </c>
      <c r="K15" s="528">
        <v>10</v>
      </c>
      <c r="L15" s="529">
        <v>10</v>
      </c>
      <c r="M15" s="529">
        <v>0</v>
      </c>
      <c r="N15" s="521">
        <f t="shared" si="0"/>
        <v>70</v>
      </c>
      <c r="O15" s="451">
        <v>4.05</v>
      </c>
      <c r="P15" s="522">
        <f t="shared" si="1"/>
        <v>283.5</v>
      </c>
      <c r="Q15" s="3"/>
      <c r="R15" s="105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</row>
    <row r="16" spans="1:241" ht="42.75" customHeight="1">
      <c r="A16" s="560" t="s">
        <v>52</v>
      </c>
      <c r="B16" s="567" t="s">
        <v>36</v>
      </c>
      <c r="C16" s="621" t="s">
        <v>53</v>
      </c>
      <c r="D16" s="159" t="s">
        <v>54</v>
      </c>
      <c r="E16" s="595" t="s">
        <v>55</v>
      </c>
      <c r="F16" s="521">
        <v>1</v>
      </c>
      <c r="G16" s="521">
        <v>0</v>
      </c>
      <c r="H16" s="521">
        <v>0</v>
      </c>
      <c r="I16" s="521">
        <v>0</v>
      </c>
      <c r="J16" s="522">
        <v>0</v>
      </c>
      <c r="K16" s="522">
        <v>0</v>
      </c>
      <c r="L16" s="521">
        <v>0</v>
      </c>
      <c r="M16" s="521">
        <v>0</v>
      </c>
      <c r="N16" s="521">
        <f t="shared" si="0"/>
        <v>1</v>
      </c>
      <c r="O16" s="451">
        <v>18.420000000000002</v>
      </c>
      <c r="P16" s="522">
        <f t="shared" si="1"/>
        <v>18.420000000000002</v>
      </c>
      <c r="Q16" s="3"/>
      <c r="R16" s="105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</row>
    <row r="17" spans="1:241" ht="22.5">
      <c r="A17" s="560" t="s">
        <v>56</v>
      </c>
      <c r="B17" s="567" t="s">
        <v>36</v>
      </c>
      <c r="C17" s="621" t="s">
        <v>53</v>
      </c>
      <c r="D17" s="159" t="s">
        <v>57</v>
      </c>
      <c r="E17" s="595" t="s">
        <v>55</v>
      </c>
      <c r="F17" s="521">
        <v>40</v>
      </c>
      <c r="G17" s="521">
        <v>0</v>
      </c>
      <c r="H17" s="521">
        <v>0</v>
      </c>
      <c r="I17" s="521">
        <v>0</v>
      </c>
      <c r="J17" s="522">
        <v>0</v>
      </c>
      <c r="K17" s="522">
        <v>0</v>
      </c>
      <c r="L17" s="521">
        <v>0</v>
      </c>
      <c r="M17" s="521">
        <v>0</v>
      </c>
      <c r="N17" s="521">
        <f t="shared" si="0"/>
        <v>40</v>
      </c>
      <c r="O17" s="451">
        <v>18.420000000000002</v>
      </c>
      <c r="P17" s="522">
        <f t="shared" si="1"/>
        <v>736.80000000000007</v>
      </c>
      <c r="Q17" s="3"/>
      <c r="R17" s="105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</row>
    <row r="18" spans="1:241" ht="39.200000000000003" customHeight="1">
      <c r="A18" s="560" t="s">
        <v>58</v>
      </c>
      <c r="B18" s="568" t="s">
        <v>36</v>
      </c>
      <c r="C18" s="622" t="s">
        <v>59</v>
      </c>
      <c r="D18" s="427" t="s">
        <v>60</v>
      </c>
      <c r="E18" s="163" t="s">
        <v>61</v>
      </c>
      <c r="F18" s="521">
        <v>1</v>
      </c>
      <c r="G18" s="521">
        <v>1</v>
      </c>
      <c r="H18" s="521">
        <v>1</v>
      </c>
      <c r="I18" s="521">
        <v>1</v>
      </c>
      <c r="J18" s="521">
        <v>1</v>
      </c>
      <c r="K18" s="521">
        <v>1</v>
      </c>
      <c r="L18" s="521">
        <v>1</v>
      </c>
      <c r="M18" s="521">
        <v>1</v>
      </c>
      <c r="N18" s="521">
        <f>SUM(F18:M18)</f>
        <v>8</v>
      </c>
      <c r="O18" s="452">
        <v>5.4</v>
      </c>
      <c r="P18" s="522">
        <f t="shared" si="1"/>
        <v>43.2</v>
      </c>
      <c r="Q18" s="3"/>
      <c r="R18" s="105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</row>
    <row r="19" spans="1:241" ht="22.5">
      <c r="A19" s="560" t="s">
        <v>62</v>
      </c>
      <c r="B19" s="568" t="s">
        <v>36</v>
      </c>
      <c r="C19" s="622" t="s">
        <v>63</v>
      </c>
      <c r="D19" s="427" t="s">
        <v>64</v>
      </c>
      <c r="E19" s="163" t="s">
        <v>65</v>
      </c>
      <c r="F19" s="521">
        <v>1</v>
      </c>
      <c r="G19" s="521">
        <v>1</v>
      </c>
      <c r="H19" s="521">
        <v>1</v>
      </c>
      <c r="I19" s="521">
        <v>1</v>
      </c>
      <c r="J19" s="521">
        <v>1</v>
      </c>
      <c r="K19" s="521">
        <v>1</v>
      </c>
      <c r="L19" s="521">
        <v>1</v>
      </c>
      <c r="M19" s="521">
        <v>0</v>
      </c>
      <c r="N19" s="521">
        <f>SUM(F19:M19)</f>
        <v>7</v>
      </c>
      <c r="O19" s="528">
        <v>46.4</v>
      </c>
      <c r="P19" s="522">
        <f t="shared" si="1"/>
        <v>324.8</v>
      </c>
      <c r="Q19" s="3"/>
      <c r="R19" s="105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</row>
    <row r="20" spans="1:241" ht="33.75">
      <c r="A20" s="560" t="s">
        <v>66</v>
      </c>
      <c r="B20" s="568" t="s">
        <v>36</v>
      </c>
      <c r="C20" s="623" t="s">
        <v>67</v>
      </c>
      <c r="D20" s="426" t="s">
        <v>68</v>
      </c>
      <c r="E20" s="425" t="s">
        <v>69</v>
      </c>
      <c r="F20" s="521">
        <v>4</v>
      </c>
      <c r="G20" s="521">
        <v>4</v>
      </c>
      <c r="H20" s="521">
        <v>4</v>
      </c>
      <c r="I20" s="521">
        <v>4</v>
      </c>
      <c r="J20" s="521">
        <v>4</v>
      </c>
      <c r="K20" s="521">
        <v>4</v>
      </c>
      <c r="L20" s="521">
        <v>4</v>
      </c>
      <c r="M20" s="521">
        <v>4</v>
      </c>
      <c r="N20" s="521">
        <f>SUM(F20:M20)</f>
        <v>32</v>
      </c>
      <c r="O20" s="521">
        <v>0.39</v>
      </c>
      <c r="P20" s="522">
        <f t="shared" si="1"/>
        <v>12.48</v>
      </c>
      <c r="Q20" s="3"/>
      <c r="R20" s="105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</row>
    <row r="21" spans="1:241" ht="22.5">
      <c r="A21" s="560" t="s">
        <v>70</v>
      </c>
      <c r="B21" s="568" t="s">
        <v>36</v>
      </c>
      <c r="C21" s="621" t="s">
        <v>53</v>
      </c>
      <c r="D21" s="426" t="s">
        <v>71</v>
      </c>
      <c r="E21" s="425" t="s">
        <v>55</v>
      </c>
      <c r="F21" s="521">
        <v>20</v>
      </c>
      <c r="G21" s="521">
        <v>0</v>
      </c>
      <c r="H21" s="521">
        <v>0</v>
      </c>
      <c r="I21" s="521">
        <v>0</v>
      </c>
      <c r="J21" s="521">
        <v>0</v>
      </c>
      <c r="K21" s="521">
        <v>0</v>
      </c>
      <c r="L21" s="521">
        <v>0</v>
      </c>
      <c r="M21" s="521">
        <v>0</v>
      </c>
      <c r="N21" s="521">
        <f>SUM(F21:M21)</f>
        <v>20</v>
      </c>
      <c r="O21" s="521">
        <v>18.420000000000002</v>
      </c>
      <c r="P21" s="522">
        <f t="shared" si="1"/>
        <v>368.40000000000003</v>
      </c>
      <c r="Q21" s="3"/>
      <c r="R21" s="105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</row>
    <row r="22" spans="1:241">
      <c r="A22" s="560" t="s">
        <v>72</v>
      </c>
      <c r="B22" s="568" t="s">
        <v>36</v>
      </c>
      <c r="C22" s="621" t="s">
        <v>53</v>
      </c>
      <c r="D22" s="426" t="s">
        <v>73</v>
      </c>
      <c r="E22" s="425" t="s">
        <v>39</v>
      </c>
      <c r="F22" s="521">
        <v>8</v>
      </c>
      <c r="G22" s="521">
        <v>0</v>
      </c>
      <c r="H22" s="521">
        <v>0</v>
      </c>
      <c r="I22" s="521">
        <v>0</v>
      </c>
      <c r="J22" s="521">
        <v>0</v>
      </c>
      <c r="K22" s="521">
        <v>0</v>
      </c>
      <c r="L22" s="521">
        <v>0</v>
      </c>
      <c r="M22" s="521">
        <v>0</v>
      </c>
      <c r="N22" s="521">
        <f>SUM(F22:M22)</f>
        <v>8</v>
      </c>
      <c r="O22" s="521">
        <v>18.420000000000002</v>
      </c>
      <c r="P22" s="522">
        <f t="shared" si="1"/>
        <v>147.36000000000001</v>
      </c>
      <c r="Q22" s="3"/>
      <c r="R22" s="105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</row>
    <row r="23" spans="1:241" ht="33.75">
      <c r="A23" s="560" t="s">
        <v>74</v>
      </c>
      <c r="B23" s="569" t="s">
        <v>75</v>
      </c>
      <c r="C23" s="624" t="s">
        <v>76</v>
      </c>
      <c r="D23" s="428" t="s">
        <v>77</v>
      </c>
      <c r="E23" s="429" t="s">
        <v>11</v>
      </c>
      <c r="F23" s="530">
        <v>2</v>
      </c>
      <c r="G23" s="530">
        <v>2</v>
      </c>
      <c r="H23" s="530">
        <v>2</v>
      </c>
      <c r="I23" s="530">
        <v>2</v>
      </c>
      <c r="J23" s="530">
        <v>2</v>
      </c>
      <c r="K23" s="530">
        <v>2</v>
      </c>
      <c r="L23" s="530">
        <v>2</v>
      </c>
      <c r="M23" s="530">
        <v>0</v>
      </c>
      <c r="N23" s="521">
        <f t="shared" si="0"/>
        <v>14</v>
      </c>
      <c r="O23" s="531">
        <v>600</v>
      </c>
      <c r="P23" s="522">
        <f t="shared" si="1"/>
        <v>8400</v>
      </c>
      <c r="Q23" s="7"/>
      <c r="R23" s="1055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</row>
    <row r="24" spans="1:241">
      <c r="A24" s="558" t="s">
        <v>78</v>
      </c>
      <c r="B24" s="564"/>
      <c r="C24" s="617"/>
      <c r="D24" s="421" t="s">
        <v>79</v>
      </c>
      <c r="E24" s="422"/>
      <c r="F24" s="523"/>
      <c r="G24" s="523"/>
      <c r="H24" s="523"/>
      <c r="I24" s="523"/>
      <c r="J24" s="524"/>
      <c r="K24" s="524"/>
      <c r="L24" s="523"/>
      <c r="M24" s="523"/>
      <c r="N24" s="525"/>
      <c r="O24" s="526"/>
      <c r="P24" s="527">
        <f>SUM(P25:P27)</f>
        <v>1069.95</v>
      </c>
      <c r="Q24" s="8"/>
      <c r="R24" s="1053">
        <f>P24*O246/100+P24</f>
        <v>1388.7951</v>
      </c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</row>
    <row r="25" spans="1:241" ht="82.15" customHeight="1">
      <c r="A25" s="560" t="s">
        <v>80</v>
      </c>
      <c r="B25" s="570" t="s">
        <v>36</v>
      </c>
      <c r="C25" s="625" t="s">
        <v>81</v>
      </c>
      <c r="D25" s="195" t="s">
        <v>82</v>
      </c>
      <c r="E25" s="430" t="s">
        <v>55</v>
      </c>
      <c r="F25" s="522">
        <v>1</v>
      </c>
      <c r="G25" s="522">
        <v>1</v>
      </c>
      <c r="H25" s="522">
        <v>1</v>
      </c>
      <c r="I25" s="522">
        <v>1</v>
      </c>
      <c r="J25" s="522">
        <v>1</v>
      </c>
      <c r="K25" s="522">
        <v>1</v>
      </c>
      <c r="L25" s="522">
        <v>1</v>
      </c>
      <c r="M25" s="522">
        <v>1</v>
      </c>
      <c r="N25" s="521">
        <f t="shared" ref="N25:N27" si="2">SUM(F25:L25)</f>
        <v>7</v>
      </c>
      <c r="O25" s="522">
        <v>63.63</v>
      </c>
      <c r="P25" s="522">
        <f t="shared" si="1"/>
        <v>445.41</v>
      </c>
      <c r="Q25" s="8"/>
      <c r="R25" s="105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</row>
    <row r="26" spans="1:241" ht="62.45" customHeight="1">
      <c r="A26" s="560" t="s">
        <v>83</v>
      </c>
      <c r="B26" s="568" t="s">
        <v>36</v>
      </c>
      <c r="C26" s="623" t="s">
        <v>84</v>
      </c>
      <c r="D26" s="427" t="s">
        <v>85</v>
      </c>
      <c r="E26" s="431" t="s">
        <v>51</v>
      </c>
      <c r="F26" s="521">
        <v>2</v>
      </c>
      <c r="G26" s="521">
        <v>2</v>
      </c>
      <c r="H26" s="521">
        <v>2</v>
      </c>
      <c r="I26" s="521">
        <v>2</v>
      </c>
      <c r="J26" s="521">
        <v>2</v>
      </c>
      <c r="K26" s="521">
        <v>2</v>
      </c>
      <c r="L26" s="521">
        <v>2</v>
      </c>
      <c r="M26" s="521">
        <v>2</v>
      </c>
      <c r="N26" s="521">
        <f t="shared" si="2"/>
        <v>14</v>
      </c>
      <c r="O26" s="451">
        <v>16.63</v>
      </c>
      <c r="P26" s="522">
        <f t="shared" si="1"/>
        <v>232.82</v>
      </c>
      <c r="Q26" s="3"/>
      <c r="R26" s="105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</row>
    <row r="27" spans="1:241" ht="76.7" customHeight="1">
      <c r="A27" s="560" t="s">
        <v>86</v>
      </c>
      <c r="B27" s="568" t="s">
        <v>36</v>
      </c>
      <c r="C27" s="623" t="s">
        <v>87</v>
      </c>
      <c r="D27" s="427" t="s">
        <v>88</v>
      </c>
      <c r="E27" s="163" t="s">
        <v>51</v>
      </c>
      <c r="F27" s="521">
        <v>2</v>
      </c>
      <c r="G27" s="521">
        <v>2</v>
      </c>
      <c r="H27" s="521">
        <v>2</v>
      </c>
      <c r="I27" s="521">
        <v>2</v>
      </c>
      <c r="J27" s="521">
        <v>2</v>
      </c>
      <c r="K27" s="521">
        <v>2</v>
      </c>
      <c r="L27" s="521">
        <v>2</v>
      </c>
      <c r="M27" s="521">
        <v>2</v>
      </c>
      <c r="N27" s="521">
        <f t="shared" si="2"/>
        <v>14</v>
      </c>
      <c r="O27" s="451">
        <v>27.98</v>
      </c>
      <c r="P27" s="522">
        <f t="shared" si="1"/>
        <v>391.72</v>
      </c>
      <c r="Q27" s="3"/>
      <c r="R27" s="105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</row>
    <row r="28" spans="1:241">
      <c r="A28" s="558" t="s">
        <v>89</v>
      </c>
      <c r="B28" s="564"/>
      <c r="C28" s="617"/>
      <c r="D28" s="421" t="s">
        <v>90</v>
      </c>
      <c r="E28" s="422"/>
      <c r="F28" s="523"/>
      <c r="G28" s="523"/>
      <c r="H28" s="523"/>
      <c r="I28" s="523"/>
      <c r="J28" s="524"/>
      <c r="K28" s="524"/>
      <c r="L28" s="523"/>
      <c r="M28" s="523"/>
      <c r="N28" s="532"/>
      <c r="O28" s="526"/>
      <c r="P28" s="527">
        <f>SUM(P29:P42)</f>
        <v>60800.358</v>
      </c>
      <c r="Q28" s="1"/>
      <c r="R28" s="1053">
        <f>P28*O246/100+P28</f>
        <v>78918.864684</v>
      </c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</row>
    <row r="29" spans="1:241" ht="22.5">
      <c r="A29" s="560" t="s">
        <v>91</v>
      </c>
      <c r="B29" s="571" t="s">
        <v>26</v>
      </c>
      <c r="C29" s="626" t="s">
        <v>92</v>
      </c>
      <c r="D29" s="432" t="s">
        <v>93</v>
      </c>
      <c r="E29" s="429" t="s">
        <v>29</v>
      </c>
      <c r="F29" s="521">
        <v>297</v>
      </c>
      <c r="G29" s="521">
        <v>0</v>
      </c>
      <c r="H29" s="521">
        <v>267</v>
      </c>
      <c r="I29" s="521">
        <v>310</v>
      </c>
      <c r="J29" s="521">
        <v>308</v>
      </c>
      <c r="K29" s="521">
        <v>258</v>
      </c>
      <c r="L29" s="521">
        <v>210</v>
      </c>
      <c r="M29" s="521">
        <v>0</v>
      </c>
      <c r="N29" s="521">
        <f t="shared" ref="N29:N42" si="3">SUM(F29:L29)</f>
        <v>1650</v>
      </c>
      <c r="O29" s="529">
        <f>'2-COMPOSIÇÃO_CUSTO_UNITÁRIO'!H36</f>
        <v>6.2280000000000006</v>
      </c>
      <c r="P29" s="522">
        <f t="shared" si="1"/>
        <v>10276.200000000001</v>
      </c>
      <c r="Q29" s="7"/>
      <c r="R29" s="1055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</row>
    <row r="30" spans="1:241" ht="56.25">
      <c r="A30" s="560" t="s">
        <v>94</v>
      </c>
      <c r="B30" s="572" t="s">
        <v>75</v>
      </c>
      <c r="C30" s="621" t="s">
        <v>95</v>
      </c>
      <c r="D30" s="433" t="s">
        <v>96</v>
      </c>
      <c r="E30" s="430" t="s">
        <v>29</v>
      </c>
      <c r="F30" s="521">
        <v>90</v>
      </c>
      <c r="G30" s="521">
        <v>0</v>
      </c>
      <c r="H30" s="521">
        <v>80</v>
      </c>
      <c r="I30" s="521">
        <v>93</v>
      </c>
      <c r="J30" s="521">
        <v>92</v>
      </c>
      <c r="K30" s="521">
        <v>77</v>
      </c>
      <c r="L30" s="521">
        <v>63</v>
      </c>
      <c r="M30" s="521">
        <v>0</v>
      </c>
      <c r="N30" s="521">
        <f t="shared" si="3"/>
        <v>495</v>
      </c>
      <c r="O30" s="451">
        <v>43.2</v>
      </c>
      <c r="P30" s="522">
        <f t="shared" si="1"/>
        <v>21384</v>
      </c>
      <c r="Q30" s="3"/>
      <c r="R30" s="105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</row>
    <row r="31" spans="1:241" ht="67.5">
      <c r="A31" s="560" t="s">
        <v>97</v>
      </c>
      <c r="B31" s="572" t="s">
        <v>75</v>
      </c>
      <c r="C31" s="621" t="s">
        <v>95</v>
      </c>
      <c r="D31" s="424" t="s">
        <v>98</v>
      </c>
      <c r="E31" s="430" t="s">
        <v>51</v>
      </c>
      <c r="F31" s="521">
        <v>10</v>
      </c>
      <c r="G31" s="521">
        <v>0</v>
      </c>
      <c r="H31" s="521">
        <v>10</v>
      </c>
      <c r="I31" s="521">
        <v>10</v>
      </c>
      <c r="J31" s="521">
        <v>10</v>
      </c>
      <c r="K31" s="521">
        <v>10</v>
      </c>
      <c r="L31" s="521">
        <v>10</v>
      </c>
      <c r="M31" s="521">
        <f>SUM(F31:L31)</f>
        <v>60</v>
      </c>
      <c r="N31" s="521">
        <f t="shared" si="3"/>
        <v>60</v>
      </c>
      <c r="O31" s="451">
        <v>89</v>
      </c>
      <c r="P31" s="522">
        <f t="shared" si="1"/>
        <v>5340</v>
      </c>
      <c r="Q31" s="3"/>
      <c r="R31" s="105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</row>
    <row r="32" spans="1:241" ht="22.5">
      <c r="A32" s="560" t="s">
        <v>99</v>
      </c>
      <c r="B32" s="565" t="s">
        <v>26</v>
      </c>
      <c r="C32" s="618" t="s">
        <v>100</v>
      </c>
      <c r="D32" s="195" t="s">
        <v>101</v>
      </c>
      <c r="E32" s="430" t="s">
        <v>102</v>
      </c>
      <c r="F32" s="521">
        <v>1</v>
      </c>
      <c r="G32" s="521">
        <v>0</v>
      </c>
      <c r="H32" s="521">
        <v>1</v>
      </c>
      <c r="I32" s="521">
        <v>1</v>
      </c>
      <c r="J32" s="521">
        <v>1</v>
      </c>
      <c r="K32" s="521">
        <v>1</v>
      </c>
      <c r="L32" s="521">
        <v>1</v>
      </c>
      <c r="M32" s="521">
        <v>0</v>
      </c>
      <c r="N32" s="521">
        <f t="shared" si="3"/>
        <v>6</v>
      </c>
      <c r="O32" s="451">
        <f>'2-COMPOSIÇÃO_CUSTO_UNITÁRIO'!H51</f>
        <v>139.31799999999998</v>
      </c>
      <c r="P32" s="522">
        <f t="shared" si="1"/>
        <v>835.9079999999999</v>
      </c>
      <c r="Q32" s="3"/>
      <c r="R32" s="105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</row>
    <row r="33" spans="1:241" ht="39" customHeight="1">
      <c r="A33" s="560" t="s">
        <v>103</v>
      </c>
      <c r="B33" s="572" t="s">
        <v>36</v>
      </c>
      <c r="C33" s="621" t="s">
        <v>104</v>
      </c>
      <c r="D33" s="424" t="s">
        <v>105</v>
      </c>
      <c r="E33" s="430" t="s">
        <v>51</v>
      </c>
      <c r="F33" s="521">
        <v>1</v>
      </c>
      <c r="G33" s="521">
        <v>0</v>
      </c>
      <c r="H33" s="521">
        <v>0</v>
      </c>
      <c r="I33" s="521">
        <v>0</v>
      </c>
      <c r="J33" s="521">
        <v>0</v>
      </c>
      <c r="K33" s="521">
        <v>0</v>
      </c>
      <c r="L33" s="521">
        <v>0</v>
      </c>
      <c r="M33" s="521">
        <v>0</v>
      </c>
      <c r="N33" s="521">
        <f t="shared" si="3"/>
        <v>1</v>
      </c>
      <c r="O33" s="451">
        <v>76.22</v>
      </c>
      <c r="P33" s="522">
        <f t="shared" si="1"/>
        <v>76.22</v>
      </c>
      <c r="Q33" s="3"/>
      <c r="R33" s="105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</row>
    <row r="34" spans="1:241" ht="39" customHeight="1">
      <c r="A34" s="560" t="s">
        <v>106</v>
      </c>
      <c r="B34" s="572" t="s">
        <v>107</v>
      </c>
      <c r="C34" s="621" t="s">
        <v>108</v>
      </c>
      <c r="D34" s="159" t="s">
        <v>109</v>
      </c>
      <c r="E34" s="430" t="s">
        <v>55</v>
      </c>
      <c r="F34" s="521">
        <v>10</v>
      </c>
      <c r="G34" s="521">
        <v>10</v>
      </c>
      <c r="H34" s="521">
        <v>10</v>
      </c>
      <c r="I34" s="521">
        <v>10</v>
      </c>
      <c r="J34" s="521">
        <v>10</v>
      </c>
      <c r="K34" s="521">
        <v>10</v>
      </c>
      <c r="L34" s="521">
        <v>10</v>
      </c>
      <c r="M34" s="521">
        <v>0</v>
      </c>
      <c r="N34" s="521">
        <f t="shared" si="3"/>
        <v>70</v>
      </c>
      <c r="O34" s="451">
        <v>32.94</v>
      </c>
      <c r="P34" s="522">
        <f t="shared" si="1"/>
        <v>2305.7999999999997</v>
      </c>
      <c r="Q34" s="3"/>
      <c r="R34" s="105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</row>
    <row r="35" spans="1:241" ht="42.75" customHeight="1">
      <c r="A35" s="560" t="s">
        <v>110</v>
      </c>
      <c r="B35" s="570" t="s">
        <v>36</v>
      </c>
      <c r="C35" s="625" t="s">
        <v>108</v>
      </c>
      <c r="D35" s="159" t="s">
        <v>111</v>
      </c>
      <c r="E35" s="430" t="s">
        <v>39</v>
      </c>
      <c r="F35" s="522">
        <v>0</v>
      </c>
      <c r="G35" s="522">
        <v>52</v>
      </c>
      <c r="H35" s="522">
        <v>29</v>
      </c>
      <c r="I35" s="522">
        <v>29</v>
      </c>
      <c r="J35" s="522">
        <v>29</v>
      </c>
      <c r="K35" s="522">
        <v>29</v>
      </c>
      <c r="L35" s="522">
        <v>29</v>
      </c>
      <c r="M35" s="522">
        <v>0</v>
      </c>
      <c r="N35" s="521">
        <f t="shared" si="3"/>
        <v>197</v>
      </c>
      <c r="O35" s="522">
        <v>32.94</v>
      </c>
      <c r="P35" s="522">
        <f t="shared" si="1"/>
        <v>6489.1799999999994</v>
      </c>
      <c r="Q35" s="1"/>
      <c r="R35" s="105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</row>
    <row r="36" spans="1:241" ht="22.5">
      <c r="A36" s="560" t="s">
        <v>112</v>
      </c>
      <c r="B36" s="570" t="s">
        <v>36</v>
      </c>
      <c r="C36" s="625" t="s">
        <v>113</v>
      </c>
      <c r="D36" s="159" t="s">
        <v>114</v>
      </c>
      <c r="E36" s="430" t="s">
        <v>69</v>
      </c>
      <c r="F36" s="522">
        <v>63</v>
      </c>
      <c r="G36" s="522">
        <v>0</v>
      </c>
      <c r="H36" s="522">
        <v>54</v>
      </c>
      <c r="I36" s="522">
        <v>42</v>
      </c>
      <c r="J36" s="522">
        <v>23</v>
      </c>
      <c r="K36" s="522">
        <v>42</v>
      </c>
      <c r="L36" s="522">
        <v>45</v>
      </c>
      <c r="M36" s="522">
        <v>0</v>
      </c>
      <c r="N36" s="521">
        <f t="shared" si="3"/>
        <v>269</v>
      </c>
      <c r="O36" s="522">
        <v>2.54</v>
      </c>
      <c r="P36" s="522">
        <f t="shared" si="1"/>
        <v>683.26</v>
      </c>
      <c r="Q36" s="1"/>
      <c r="R36" s="105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</row>
    <row r="37" spans="1:241">
      <c r="A37" s="560" t="s">
        <v>115</v>
      </c>
      <c r="B37" s="570" t="s">
        <v>36</v>
      </c>
      <c r="C37" s="625" t="s">
        <v>116</v>
      </c>
      <c r="D37" s="159" t="s">
        <v>117</v>
      </c>
      <c r="E37" s="430" t="s">
        <v>55</v>
      </c>
      <c r="F37" s="522">
        <v>12</v>
      </c>
      <c r="G37" s="522">
        <v>0</v>
      </c>
      <c r="H37" s="522">
        <v>0</v>
      </c>
      <c r="I37" s="522">
        <v>0</v>
      </c>
      <c r="J37" s="522">
        <v>0</v>
      </c>
      <c r="K37" s="522">
        <v>0</v>
      </c>
      <c r="L37" s="522">
        <v>0</v>
      </c>
      <c r="M37" s="522">
        <v>0</v>
      </c>
      <c r="N37" s="521">
        <f t="shared" si="3"/>
        <v>12</v>
      </c>
      <c r="O37" s="522">
        <v>48.27</v>
      </c>
      <c r="P37" s="522">
        <f t="shared" si="1"/>
        <v>579.24</v>
      </c>
      <c r="Q37" s="1"/>
      <c r="R37" s="105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</row>
    <row r="38" spans="1:241">
      <c r="A38" s="560" t="s">
        <v>118</v>
      </c>
      <c r="B38" s="570" t="s">
        <v>36</v>
      </c>
      <c r="C38" s="625" t="s">
        <v>119</v>
      </c>
      <c r="D38" s="159" t="s">
        <v>120</v>
      </c>
      <c r="E38" s="430" t="s">
        <v>55</v>
      </c>
      <c r="F38" s="522">
        <v>15</v>
      </c>
      <c r="G38" s="522">
        <v>0</v>
      </c>
      <c r="H38" s="522">
        <v>0</v>
      </c>
      <c r="I38" s="522">
        <v>0</v>
      </c>
      <c r="J38" s="522">
        <v>0</v>
      </c>
      <c r="K38" s="522">
        <v>0</v>
      </c>
      <c r="L38" s="522">
        <v>0</v>
      </c>
      <c r="M38" s="522">
        <v>0</v>
      </c>
      <c r="N38" s="521">
        <f t="shared" si="3"/>
        <v>15</v>
      </c>
      <c r="O38" s="522">
        <v>86.38</v>
      </c>
      <c r="P38" s="522">
        <f t="shared" si="1"/>
        <v>1295.6999999999998</v>
      </c>
      <c r="Q38" s="1"/>
      <c r="R38" s="105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</row>
    <row r="39" spans="1:241" ht="29.25" customHeight="1">
      <c r="A39" s="560" t="s">
        <v>121</v>
      </c>
      <c r="B39" s="570" t="s">
        <v>36</v>
      </c>
      <c r="C39" s="625" t="s">
        <v>122</v>
      </c>
      <c r="D39" s="159" t="s">
        <v>123</v>
      </c>
      <c r="E39" s="430" t="s">
        <v>55</v>
      </c>
      <c r="F39" s="522">
        <v>20</v>
      </c>
      <c r="G39" s="522">
        <v>0</v>
      </c>
      <c r="H39" s="522">
        <v>0</v>
      </c>
      <c r="I39" s="522">
        <v>0</v>
      </c>
      <c r="J39" s="522">
        <v>0</v>
      </c>
      <c r="K39" s="522">
        <v>0</v>
      </c>
      <c r="L39" s="522">
        <v>0</v>
      </c>
      <c r="M39" s="522">
        <v>0</v>
      </c>
      <c r="N39" s="521">
        <f t="shared" si="3"/>
        <v>20</v>
      </c>
      <c r="O39" s="522">
        <v>430.29</v>
      </c>
      <c r="P39" s="522">
        <f t="shared" si="1"/>
        <v>8605.8000000000011</v>
      </c>
      <c r="Q39" s="1"/>
      <c r="R39" s="105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</row>
    <row r="40" spans="1:241" ht="29.25" customHeight="1">
      <c r="A40" s="560" t="s">
        <v>124</v>
      </c>
      <c r="B40" s="570" t="s">
        <v>36</v>
      </c>
      <c r="C40" s="625" t="s">
        <v>125</v>
      </c>
      <c r="D40" s="159" t="s">
        <v>126</v>
      </c>
      <c r="E40" s="430" t="s">
        <v>69</v>
      </c>
      <c r="F40" s="522">
        <v>18</v>
      </c>
      <c r="G40" s="522">
        <v>0</v>
      </c>
      <c r="H40" s="522">
        <v>0</v>
      </c>
      <c r="I40" s="522">
        <v>0</v>
      </c>
      <c r="J40" s="522">
        <v>0</v>
      </c>
      <c r="K40" s="522">
        <v>0</v>
      </c>
      <c r="L40" s="522">
        <v>0</v>
      </c>
      <c r="M40" s="522">
        <v>0</v>
      </c>
      <c r="N40" s="521">
        <f t="shared" si="3"/>
        <v>18</v>
      </c>
      <c r="O40" s="522">
        <v>77.41</v>
      </c>
      <c r="P40" s="522">
        <f t="shared" si="1"/>
        <v>1393.3799999999999</v>
      </c>
      <c r="Q40" s="1"/>
      <c r="R40" s="105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</row>
    <row r="41" spans="1:241" ht="29.25" customHeight="1">
      <c r="A41" s="560" t="s">
        <v>127</v>
      </c>
      <c r="B41" s="570" t="s">
        <v>36</v>
      </c>
      <c r="C41" s="625" t="s">
        <v>128</v>
      </c>
      <c r="D41" s="159" t="s">
        <v>129</v>
      </c>
      <c r="E41" s="430" t="s">
        <v>69</v>
      </c>
      <c r="F41" s="522">
        <v>2</v>
      </c>
      <c r="G41" s="522">
        <v>0</v>
      </c>
      <c r="H41" s="522">
        <v>0</v>
      </c>
      <c r="I41" s="522">
        <v>0</v>
      </c>
      <c r="J41" s="522">
        <v>0</v>
      </c>
      <c r="K41" s="522">
        <v>0</v>
      </c>
      <c r="L41" s="522">
        <v>0</v>
      </c>
      <c r="M41" s="522">
        <v>0</v>
      </c>
      <c r="N41" s="521">
        <f t="shared" si="3"/>
        <v>2</v>
      </c>
      <c r="O41" s="522">
        <v>109.11</v>
      </c>
      <c r="P41" s="522">
        <f t="shared" si="1"/>
        <v>218.22</v>
      </c>
      <c r="Q41" s="1"/>
      <c r="R41" s="105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</row>
    <row r="42" spans="1:241" ht="45.75" customHeight="1">
      <c r="A42" s="560" t="s">
        <v>130</v>
      </c>
      <c r="B42" s="570" t="s">
        <v>36</v>
      </c>
      <c r="C42" s="625" t="s">
        <v>131</v>
      </c>
      <c r="D42" s="159" t="s">
        <v>132</v>
      </c>
      <c r="E42" s="430" t="s">
        <v>55</v>
      </c>
      <c r="F42" s="522">
        <v>3</v>
      </c>
      <c r="G42" s="522">
        <v>0</v>
      </c>
      <c r="H42" s="522">
        <v>0</v>
      </c>
      <c r="I42" s="522">
        <v>0</v>
      </c>
      <c r="J42" s="522">
        <v>0</v>
      </c>
      <c r="K42" s="522">
        <v>0</v>
      </c>
      <c r="L42" s="522">
        <v>0</v>
      </c>
      <c r="M42" s="522">
        <v>0</v>
      </c>
      <c r="N42" s="521">
        <f t="shared" si="3"/>
        <v>3</v>
      </c>
      <c r="O42" s="522">
        <v>439.15</v>
      </c>
      <c r="P42" s="522">
        <f t="shared" si="1"/>
        <v>1317.4499999999998</v>
      </c>
      <c r="Q42" s="1"/>
      <c r="R42" s="105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</row>
    <row r="43" spans="1:241" ht="33.75" customHeight="1">
      <c r="A43" s="558" t="s">
        <v>133</v>
      </c>
      <c r="B43" s="573"/>
      <c r="C43" s="627"/>
      <c r="D43" s="420" t="s">
        <v>134</v>
      </c>
      <c r="E43" s="422"/>
      <c r="F43" s="523"/>
      <c r="G43" s="523"/>
      <c r="H43" s="523"/>
      <c r="I43" s="523"/>
      <c r="J43" s="524"/>
      <c r="K43" s="524"/>
      <c r="L43" s="523"/>
      <c r="M43" s="523"/>
      <c r="N43" s="533"/>
      <c r="O43" s="526"/>
      <c r="P43" s="527">
        <f>SUM(P44:P49)</f>
        <v>10715.529999999999</v>
      </c>
      <c r="Q43" s="1"/>
      <c r="R43" s="1053">
        <f>P43*O246/100+P43</f>
        <v>13908.75794</v>
      </c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</row>
    <row r="44" spans="1:241" ht="22.5">
      <c r="A44" s="560" t="s">
        <v>135</v>
      </c>
      <c r="B44" s="570" t="s">
        <v>36</v>
      </c>
      <c r="C44" s="625" t="s">
        <v>136</v>
      </c>
      <c r="D44" s="195" t="s">
        <v>137</v>
      </c>
      <c r="E44" s="430" t="s">
        <v>51</v>
      </c>
      <c r="F44" s="521">
        <v>29</v>
      </c>
      <c r="G44" s="521">
        <v>62</v>
      </c>
      <c r="H44" s="521">
        <v>39</v>
      </c>
      <c r="I44" s="521">
        <v>39</v>
      </c>
      <c r="J44" s="521">
        <v>39</v>
      </c>
      <c r="K44" s="521">
        <v>39</v>
      </c>
      <c r="L44" s="521">
        <v>39</v>
      </c>
      <c r="M44" s="521">
        <v>0</v>
      </c>
      <c r="N44" s="521">
        <f t="shared" ref="N44:N49" si="4">SUM(F44:L44)</f>
        <v>286</v>
      </c>
      <c r="O44" s="451">
        <v>3.07</v>
      </c>
      <c r="P44" s="522">
        <f t="shared" si="1"/>
        <v>878.02</v>
      </c>
      <c r="Q44" s="3"/>
      <c r="R44" s="105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</row>
    <row r="45" spans="1:241" ht="37.5" customHeight="1">
      <c r="A45" s="560" t="s">
        <v>138</v>
      </c>
      <c r="B45" s="570" t="s">
        <v>36</v>
      </c>
      <c r="C45" s="625" t="s">
        <v>139</v>
      </c>
      <c r="D45" s="424" t="s">
        <v>140</v>
      </c>
      <c r="E45" s="430" t="s">
        <v>51</v>
      </c>
      <c r="F45" s="521">
        <v>29</v>
      </c>
      <c r="G45" s="521">
        <v>62</v>
      </c>
      <c r="H45" s="521">
        <v>39</v>
      </c>
      <c r="I45" s="521">
        <v>39</v>
      </c>
      <c r="J45" s="521">
        <v>39</v>
      </c>
      <c r="K45" s="521">
        <v>39</v>
      </c>
      <c r="L45" s="521">
        <v>39</v>
      </c>
      <c r="M45" s="521">
        <v>0</v>
      </c>
      <c r="N45" s="521">
        <f t="shared" si="4"/>
        <v>286</v>
      </c>
      <c r="O45" s="451">
        <v>17.34</v>
      </c>
      <c r="P45" s="522">
        <f t="shared" si="1"/>
        <v>4959.24</v>
      </c>
      <c r="Q45" s="3"/>
      <c r="R45" s="105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</row>
    <row r="46" spans="1:241" ht="27.75" customHeight="1">
      <c r="A46" s="560" t="s">
        <v>141</v>
      </c>
      <c r="B46" s="570" t="s">
        <v>36</v>
      </c>
      <c r="C46" s="625" t="s">
        <v>142</v>
      </c>
      <c r="D46" s="424" t="s">
        <v>143</v>
      </c>
      <c r="E46" s="430" t="s">
        <v>51</v>
      </c>
      <c r="F46" s="521">
        <v>29</v>
      </c>
      <c r="G46" s="521">
        <v>62</v>
      </c>
      <c r="H46" s="521">
        <v>39</v>
      </c>
      <c r="I46" s="521">
        <v>39</v>
      </c>
      <c r="J46" s="521">
        <v>39</v>
      </c>
      <c r="K46" s="521">
        <v>39</v>
      </c>
      <c r="L46" s="521">
        <v>39</v>
      </c>
      <c r="M46" s="521">
        <v>0</v>
      </c>
      <c r="N46" s="521">
        <f t="shared" si="4"/>
        <v>286</v>
      </c>
      <c r="O46" s="451">
        <v>15.85</v>
      </c>
      <c r="P46" s="522">
        <f t="shared" si="1"/>
        <v>4533.0999999999995</v>
      </c>
      <c r="Q46" s="3"/>
      <c r="R46" s="105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</row>
    <row r="47" spans="1:241" ht="26.25" customHeight="1">
      <c r="A47" s="560" t="s">
        <v>144</v>
      </c>
      <c r="B47" s="570" t="s">
        <v>36</v>
      </c>
      <c r="C47" s="625" t="s">
        <v>145</v>
      </c>
      <c r="D47" s="424" t="s">
        <v>146</v>
      </c>
      <c r="E47" s="430" t="s">
        <v>51</v>
      </c>
      <c r="F47" s="521">
        <v>1</v>
      </c>
      <c r="G47" s="521">
        <v>1</v>
      </c>
      <c r="H47" s="521">
        <v>1</v>
      </c>
      <c r="I47" s="521">
        <v>1</v>
      </c>
      <c r="J47" s="521">
        <v>1</v>
      </c>
      <c r="K47" s="521">
        <v>1</v>
      </c>
      <c r="L47" s="521">
        <v>1</v>
      </c>
      <c r="M47" s="521">
        <v>1</v>
      </c>
      <c r="N47" s="521">
        <f t="shared" si="4"/>
        <v>7</v>
      </c>
      <c r="O47" s="451">
        <v>2.71</v>
      </c>
      <c r="P47" s="522">
        <f t="shared" si="1"/>
        <v>18.97</v>
      </c>
      <c r="Q47" s="3"/>
      <c r="R47" s="105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</row>
    <row r="48" spans="1:241" ht="22.5">
      <c r="A48" s="560" t="s">
        <v>147</v>
      </c>
      <c r="B48" s="570" t="s">
        <v>36</v>
      </c>
      <c r="C48" s="625" t="s">
        <v>148</v>
      </c>
      <c r="D48" s="424" t="s">
        <v>149</v>
      </c>
      <c r="E48" s="430" t="s">
        <v>51</v>
      </c>
      <c r="F48" s="521">
        <v>1</v>
      </c>
      <c r="G48" s="521">
        <v>1</v>
      </c>
      <c r="H48" s="521">
        <v>1</v>
      </c>
      <c r="I48" s="521">
        <v>1</v>
      </c>
      <c r="J48" s="521">
        <v>1</v>
      </c>
      <c r="K48" s="521">
        <v>1</v>
      </c>
      <c r="L48" s="521">
        <v>1</v>
      </c>
      <c r="M48" s="521">
        <v>1</v>
      </c>
      <c r="N48" s="521">
        <f t="shared" si="4"/>
        <v>7</v>
      </c>
      <c r="O48" s="451">
        <v>24.89</v>
      </c>
      <c r="P48" s="522">
        <f t="shared" si="1"/>
        <v>174.23000000000002</v>
      </c>
      <c r="Q48" s="3"/>
      <c r="R48" s="105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</row>
    <row r="49" spans="1:241" s="16" customFormat="1" ht="22.5">
      <c r="A49" s="560" t="s">
        <v>150</v>
      </c>
      <c r="B49" s="574" t="s">
        <v>36</v>
      </c>
      <c r="C49" s="623" t="s">
        <v>151</v>
      </c>
      <c r="D49" s="424" t="s">
        <v>152</v>
      </c>
      <c r="E49" s="436" t="s">
        <v>51</v>
      </c>
      <c r="F49" s="534">
        <v>1</v>
      </c>
      <c r="G49" s="534">
        <v>1</v>
      </c>
      <c r="H49" s="534">
        <v>1</v>
      </c>
      <c r="I49" s="534">
        <v>1</v>
      </c>
      <c r="J49" s="534">
        <v>1</v>
      </c>
      <c r="K49" s="534">
        <v>1</v>
      </c>
      <c r="L49" s="534">
        <v>1</v>
      </c>
      <c r="M49" s="534">
        <v>1</v>
      </c>
      <c r="N49" s="521">
        <f t="shared" si="4"/>
        <v>7</v>
      </c>
      <c r="O49" s="535">
        <v>21.71</v>
      </c>
      <c r="P49" s="522">
        <f t="shared" si="1"/>
        <v>151.97</v>
      </c>
      <c r="Q49" s="15"/>
      <c r="R49" s="1056"/>
    </row>
    <row r="50" spans="1:241">
      <c r="A50" s="558" t="s">
        <v>153</v>
      </c>
      <c r="B50" s="573"/>
      <c r="C50" s="627"/>
      <c r="D50" s="435" t="s">
        <v>154</v>
      </c>
      <c r="E50" s="422"/>
      <c r="F50" s="523"/>
      <c r="G50" s="523"/>
      <c r="H50" s="523"/>
      <c r="I50" s="523"/>
      <c r="J50" s="524"/>
      <c r="K50" s="524"/>
      <c r="L50" s="523"/>
      <c r="M50" s="523"/>
      <c r="N50" s="525"/>
      <c r="O50" s="526"/>
      <c r="P50" s="527">
        <f>SUM(P51:P60)</f>
        <v>59502.612300000015</v>
      </c>
      <c r="Q50" s="1"/>
      <c r="R50" s="1053">
        <f>P50*O246/100+P50</f>
        <v>77234.390765400021</v>
      </c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</row>
    <row r="51" spans="1:241" ht="33.75">
      <c r="A51" s="560" t="s">
        <v>155</v>
      </c>
      <c r="B51" s="575" t="s">
        <v>26</v>
      </c>
      <c r="C51" s="1057" t="s">
        <v>156</v>
      </c>
      <c r="D51" s="584" t="s">
        <v>157</v>
      </c>
      <c r="E51" s="423" t="s">
        <v>29</v>
      </c>
      <c r="F51" s="250">
        <v>1</v>
      </c>
      <c r="G51" s="250">
        <v>0</v>
      </c>
      <c r="H51" s="250">
        <v>0</v>
      </c>
      <c r="I51" s="250">
        <v>0</v>
      </c>
      <c r="J51" s="250">
        <v>0</v>
      </c>
      <c r="K51" s="250">
        <v>0</v>
      </c>
      <c r="L51" s="250">
        <v>0</v>
      </c>
      <c r="M51" s="250">
        <v>0</v>
      </c>
      <c r="N51" s="521">
        <f t="shared" ref="N51:N60" si="5">SUM(F51:L51)</f>
        <v>1</v>
      </c>
      <c r="O51" s="250">
        <f>'2-COMPOSIÇÃO_CUSTO_UNITÁRIO'!H61</f>
        <v>118.00960000000001</v>
      </c>
      <c r="P51" s="522">
        <f t="shared" si="1"/>
        <v>118.00960000000001</v>
      </c>
      <c r="R51" s="1058"/>
    </row>
    <row r="52" spans="1:241" ht="49.5" customHeight="1">
      <c r="A52" s="560" t="s">
        <v>158</v>
      </c>
      <c r="B52" s="575" t="s">
        <v>159</v>
      </c>
      <c r="C52" s="1057" t="s">
        <v>160</v>
      </c>
      <c r="D52" s="584" t="s">
        <v>161</v>
      </c>
      <c r="E52" s="423" t="s">
        <v>162</v>
      </c>
      <c r="F52" s="250">
        <v>0</v>
      </c>
      <c r="G52" s="250">
        <v>1</v>
      </c>
      <c r="H52" s="250">
        <v>1</v>
      </c>
      <c r="I52" s="250">
        <v>1</v>
      </c>
      <c r="J52" s="250">
        <v>1</v>
      </c>
      <c r="K52" s="250">
        <v>1</v>
      </c>
      <c r="L52" s="250">
        <v>1</v>
      </c>
      <c r="M52" s="250">
        <v>0</v>
      </c>
      <c r="N52" s="521">
        <f t="shared" si="5"/>
        <v>6</v>
      </c>
      <c r="O52" s="250">
        <f>'2-COMPOSIÇÃO_CUSTO_UNITÁRIO'!H71</f>
        <v>134.12960000000001</v>
      </c>
      <c r="P52" s="522">
        <f t="shared" si="1"/>
        <v>804.77760000000012</v>
      </c>
      <c r="R52" s="1058"/>
    </row>
    <row r="53" spans="1:241" ht="67.5">
      <c r="A53" s="560" t="s">
        <v>163</v>
      </c>
      <c r="B53" s="566" t="s">
        <v>26</v>
      </c>
      <c r="C53" s="1059" t="s">
        <v>164</v>
      </c>
      <c r="D53" s="424" t="s">
        <v>165</v>
      </c>
      <c r="E53" s="423" t="s">
        <v>102</v>
      </c>
      <c r="F53" s="521">
        <v>51</v>
      </c>
      <c r="G53" s="521">
        <v>0</v>
      </c>
      <c r="H53" s="521">
        <v>42</v>
      </c>
      <c r="I53" s="521">
        <v>26</v>
      </c>
      <c r="J53" s="521">
        <v>52</v>
      </c>
      <c r="K53" s="521">
        <v>30</v>
      </c>
      <c r="L53" s="521">
        <v>30</v>
      </c>
      <c r="M53" s="521">
        <v>0</v>
      </c>
      <c r="N53" s="521">
        <f t="shared" si="5"/>
        <v>231</v>
      </c>
      <c r="O53" s="250">
        <f>'2-COMPOSIÇÃO_CUSTO_UNITÁRIO'!H79</f>
        <v>5.6096000000000004</v>
      </c>
      <c r="P53" s="522">
        <f t="shared" si="1"/>
        <v>1295.8176000000001</v>
      </c>
      <c r="R53" s="1058"/>
    </row>
    <row r="54" spans="1:241" ht="67.5">
      <c r="A54" s="560" t="s">
        <v>166</v>
      </c>
      <c r="B54" s="575" t="s">
        <v>26</v>
      </c>
      <c r="C54" s="1057" t="s">
        <v>167</v>
      </c>
      <c r="D54" s="424" t="s">
        <v>168</v>
      </c>
      <c r="E54" s="423" t="s">
        <v>29</v>
      </c>
      <c r="F54" s="250">
        <v>0</v>
      </c>
      <c r="G54" s="250">
        <v>1</v>
      </c>
      <c r="H54" s="250">
        <v>0</v>
      </c>
      <c r="I54" s="250">
        <v>0</v>
      </c>
      <c r="J54" s="250">
        <v>0</v>
      </c>
      <c r="K54" s="250">
        <v>0</v>
      </c>
      <c r="L54" s="250">
        <v>0</v>
      </c>
      <c r="M54" s="250">
        <v>0</v>
      </c>
      <c r="N54" s="521">
        <f t="shared" si="5"/>
        <v>1</v>
      </c>
      <c r="O54" s="250">
        <f>'2-COMPOSIÇÃO_CUSTO_UNITÁRIO'!H89</f>
        <v>127.435</v>
      </c>
      <c r="P54" s="522">
        <f t="shared" si="1"/>
        <v>127.435</v>
      </c>
      <c r="R54" s="1058"/>
    </row>
    <row r="55" spans="1:241" ht="33.75">
      <c r="A55" s="560" t="s">
        <v>169</v>
      </c>
      <c r="B55" s="575" t="s">
        <v>26</v>
      </c>
      <c r="C55" s="1057" t="s">
        <v>170</v>
      </c>
      <c r="D55" s="424" t="s">
        <v>171</v>
      </c>
      <c r="E55" s="423" t="s">
        <v>29</v>
      </c>
      <c r="F55" s="250">
        <v>0</v>
      </c>
      <c r="G55" s="250">
        <v>2</v>
      </c>
      <c r="H55" s="250">
        <v>0</v>
      </c>
      <c r="I55" s="250">
        <v>0</v>
      </c>
      <c r="J55" s="250">
        <v>0</v>
      </c>
      <c r="K55" s="250">
        <v>0</v>
      </c>
      <c r="L55" s="250">
        <v>0</v>
      </c>
      <c r="M55" s="250">
        <v>0</v>
      </c>
      <c r="N55" s="521">
        <f t="shared" si="5"/>
        <v>2</v>
      </c>
      <c r="O55" s="250">
        <f>'2-COMPOSIÇÃO_CUSTO_UNITÁRIO'!H96</f>
        <v>54.594999999999999</v>
      </c>
      <c r="P55" s="522">
        <f t="shared" si="1"/>
        <v>109.19</v>
      </c>
      <c r="R55" s="1058"/>
    </row>
    <row r="56" spans="1:241" ht="45">
      <c r="A56" s="560" t="s">
        <v>172</v>
      </c>
      <c r="B56" s="575" t="s">
        <v>26</v>
      </c>
      <c r="C56" s="628" t="s">
        <v>173</v>
      </c>
      <c r="D56" s="1060" t="s">
        <v>174</v>
      </c>
      <c r="E56" s="596" t="s">
        <v>175</v>
      </c>
      <c r="F56" s="250">
        <v>0</v>
      </c>
      <c r="G56" s="250">
        <v>1</v>
      </c>
      <c r="H56" s="250">
        <v>1</v>
      </c>
      <c r="I56" s="250">
        <v>1</v>
      </c>
      <c r="J56" s="250">
        <v>1</v>
      </c>
      <c r="K56" s="250">
        <v>1</v>
      </c>
      <c r="L56" s="250">
        <v>1</v>
      </c>
      <c r="M56" s="250">
        <v>0</v>
      </c>
      <c r="N56" s="521">
        <f t="shared" si="5"/>
        <v>6</v>
      </c>
      <c r="O56" s="250">
        <f>'2-COMPOSIÇÃO_CUSTO_UNITÁRIO'!H104</f>
        <v>7965.2800000000007</v>
      </c>
      <c r="P56" s="522">
        <f t="shared" si="1"/>
        <v>47791.680000000008</v>
      </c>
      <c r="R56" s="1058"/>
    </row>
    <row r="57" spans="1:241" ht="79.7" customHeight="1">
      <c r="A57" s="560" t="s">
        <v>176</v>
      </c>
      <c r="B57" s="575" t="s">
        <v>26</v>
      </c>
      <c r="C57" s="628" t="s">
        <v>177</v>
      </c>
      <c r="D57" s="1060" t="s">
        <v>178</v>
      </c>
      <c r="E57" s="596" t="s">
        <v>175</v>
      </c>
      <c r="F57" s="250">
        <v>0</v>
      </c>
      <c r="G57" s="250">
        <v>1</v>
      </c>
      <c r="H57" s="250">
        <v>1</v>
      </c>
      <c r="I57" s="250">
        <v>1</v>
      </c>
      <c r="J57" s="250">
        <v>1</v>
      </c>
      <c r="K57" s="250">
        <v>1</v>
      </c>
      <c r="L57" s="250">
        <v>1</v>
      </c>
      <c r="M57" s="250">
        <v>0</v>
      </c>
      <c r="N57" s="521">
        <f t="shared" si="5"/>
        <v>6</v>
      </c>
      <c r="O57" s="250">
        <f>'2-COMPOSIÇÃO_CUSTO_UNITÁRIO'!H113</f>
        <v>1144.3240000000001</v>
      </c>
      <c r="P57" s="522">
        <f t="shared" si="1"/>
        <v>6865.9440000000004</v>
      </c>
      <c r="R57" s="1058"/>
    </row>
    <row r="58" spans="1:241" ht="78.599999999999994" customHeight="1">
      <c r="A58" s="560" t="s">
        <v>179</v>
      </c>
      <c r="B58" s="575" t="s">
        <v>26</v>
      </c>
      <c r="C58" s="628" t="s">
        <v>180</v>
      </c>
      <c r="D58" s="1060" t="s">
        <v>181</v>
      </c>
      <c r="E58" s="596" t="s">
        <v>182</v>
      </c>
      <c r="F58" s="250">
        <v>0</v>
      </c>
      <c r="G58" s="250">
        <v>1</v>
      </c>
      <c r="H58" s="250">
        <v>1</v>
      </c>
      <c r="I58" s="250">
        <v>1</v>
      </c>
      <c r="J58" s="250">
        <v>1</v>
      </c>
      <c r="K58" s="250">
        <v>1</v>
      </c>
      <c r="L58" s="250">
        <v>1</v>
      </c>
      <c r="M58" s="250">
        <v>0</v>
      </c>
      <c r="N58" s="521">
        <f t="shared" si="5"/>
        <v>6</v>
      </c>
      <c r="O58" s="250">
        <f>'2-COMPOSIÇÃO_CUSTO_UNITÁRIO'!H121</f>
        <v>83.573999999999998</v>
      </c>
      <c r="P58" s="522">
        <f t="shared" si="1"/>
        <v>501.44399999999996</v>
      </c>
      <c r="R58" s="1058"/>
    </row>
    <row r="59" spans="1:241" ht="69.400000000000006" customHeight="1">
      <c r="A59" s="560" t="s">
        <v>183</v>
      </c>
      <c r="B59" s="575" t="s">
        <v>26</v>
      </c>
      <c r="C59" s="628" t="s">
        <v>184</v>
      </c>
      <c r="D59" s="1060" t="s">
        <v>185</v>
      </c>
      <c r="E59" s="596" t="s">
        <v>182</v>
      </c>
      <c r="F59" s="250">
        <v>0</v>
      </c>
      <c r="G59" s="250">
        <v>1</v>
      </c>
      <c r="H59" s="250">
        <v>1</v>
      </c>
      <c r="I59" s="250">
        <v>1</v>
      </c>
      <c r="J59" s="250">
        <v>1</v>
      </c>
      <c r="K59" s="250">
        <v>1</v>
      </c>
      <c r="L59" s="250">
        <v>1</v>
      </c>
      <c r="M59" s="250">
        <v>0</v>
      </c>
      <c r="N59" s="521">
        <f t="shared" si="5"/>
        <v>6</v>
      </c>
      <c r="O59" s="250">
        <f>'2-COMPOSIÇÃO_CUSTO_UNITÁRIO'!H129</f>
        <v>176.37400000000002</v>
      </c>
      <c r="P59" s="522">
        <f t="shared" si="1"/>
        <v>1058.2440000000001</v>
      </c>
      <c r="R59" s="1058"/>
    </row>
    <row r="60" spans="1:241" ht="50.85" customHeight="1">
      <c r="A60" s="560" t="s">
        <v>186</v>
      </c>
      <c r="B60" s="575" t="s">
        <v>26</v>
      </c>
      <c r="C60" s="628" t="s">
        <v>187</v>
      </c>
      <c r="D60" s="1060" t="s">
        <v>188</v>
      </c>
      <c r="E60" s="596" t="s">
        <v>182</v>
      </c>
      <c r="F60" s="250">
        <v>1</v>
      </c>
      <c r="G60" s="250">
        <v>1</v>
      </c>
      <c r="H60" s="250">
        <v>1</v>
      </c>
      <c r="I60" s="250">
        <v>1</v>
      </c>
      <c r="J60" s="250">
        <v>1</v>
      </c>
      <c r="K60" s="250">
        <v>1</v>
      </c>
      <c r="L60" s="250">
        <v>1</v>
      </c>
      <c r="M60" s="250">
        <v>0</v>
      </c>
      <c r="N60" s="521">
        <f t="shared" si="5"/>
        <v>7</v>
      </c>
      <c r="O60" s="250">
        <f>'2-COMPOSIÇÃO_CUSTO_UNITÁRIO'!H137</f>
        <v>118.58150000000001</v>
      </c>
      <c r="P60" s="522">
        <f t="shared" si="1"/>
        <v>830.07050000000004</v>
      </c>
      <c r="R60" s="1058"/>
    </row>
    <row r="61" spans="1:241">
      <c r="A61" s="558" t="s">
        <v>189</v>
      </c>
      <c r="B61" s="573"/>
      <c r="C61" s="627"/>
      <c r="D61" s="420" t="s">
        <v>190</v>
      </c>
      <c r="E61" s="422"/>
      <c r="F61" s="536"/>
      <c r="G61" s="536"/>
      <c r="H61" s="536"/>
      <c r="I61" s="525"/>
      <c r="J61" s="525"/>
      <c r="K61" s="525"/>
      <c r="L61" s="536"/>
      <c r="M61" s="536"/>
      <c r="N61" s="537"/>
      <c r="O61" s="538"/>
      <c r="P61" s="524">
        <f>P62+P81+P119+P127+P146+P159</f>
        <v>534238.42246200005</v>
      </c>
      <c r="Q61" s="3"/>
      <c r="R61" s="1061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  <c r="IE61" s="4"/>
      <c r="IF61" s="4"/>
      <c r="IG61" s="4"/>
    </row>
    <row r="62" spans="1:241">
      <c r="A62" s="561" t="s">
        <v>191</v>
      </c>
      <c r="B62" s="576"/>
      <c r="C62" s="629"/>
      <c r="D62" s="439" t="s">
        <v>192</v>
      </c>
      <c r="E62" s="440"/>
      <c r="F62" s="539"/>
      <c r="G62" s="539"/>
      <c r="H62" s="539"/>
      <c r="I62" s="540"/>
      <c r="J62" s="540"/>
      <c r="K62" s="540"/>
      <c r="L62" s="539"/>
      <c r="M62" s="539"/>
      <c r="N62" s="541"/>
      <c r="O62" s="542"/>
      <c r="P62" s="543">
        <f>SUM(P63:P80)</f>
        <v>122479.735206</v>
      </c>
      <c r="Q62" s="3"/>
      <c r="R62" s="1053">
        <f>P62*O246/100+P62</f>
        <v>158978.696297388</v>
      </c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</row>
    <row r="63" spans="1:241" ht="51.75" customHeight="1">
      <c r="A63" s="560" t="s">
        <v>193</v>
      </c>
      <c r="B63" s="577" t="s">
        <v>26</v>
      </c>
      <c r="C63" s="1062" t="s">
        <v>194</v>
      </c>
      <c r="D63" s="441" t="s">
        <v>195</v>
      </c>
      <c r="E63" s="430" t="s">
        <v>196</v>
      </c>
      <c r="F63" s="544">
        <v>2</v>
      </c>
      <c r="G63" s="544">
        <v>2</v>
      </c>
      <c r="H63" s="544">
        <v>2</v>
      </c>
      <c r="I63" s="544">
        <v>2</v>
      </c>
      <c r="J63" s="544">
        <v>2</v>
      </c>
      <c r="K63" s="544">
        <v>2</v>
      </c>
      <c r="L63" s="544">
        <v>2</v>
      </c>
      <c r="M63" s="544">
        <v>0</v>
      </c>
      <c r="N63" s="521">
        <f t="shared" ref="N63:N80" si="6">SUM(F63:L63)</f>
        <v>14</v>
      </c>
      <c r="O63" s="521">
        <f>'2-COMPOSIÇÃO_CUSTO_UNITÁRIO'!H161</f>
        <v>3746.0302159999997</v>
      </c>
      <c r="P63" s="522">
        <f t="shared" ref="P63:P80" si="7">N63*O63</f>
        <v>52444.423023999996</v>
      </c>
      <c r="Q63" s="3"/>
      <c r="R63" s="105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4"/>
      <c r="IF63" s="4"/>
      <c r="IG63" s="4"/>
    </row>
    <row r="64" spans="1:241" ht="26.25">
      <c r="A64" s="560" t="s">
        <v>197</v>
      </c>
      <c r="B64" s="244" t="s">
        <v>36</v>
      </c>
      <c r="C64" s="630" t="s">
        <v>198</v>
      </c>
      <c r="D64" s="585" t="s">
        <v>199</v>
      </c>
      <c r="E64" s="597" t="s">
        <v>196</v>
      </c>
      <c r="F64" s="544">
        <v>2</v>
      </c>
      <c r="G64" s="544">
        <v>2</v>
      </c>
      <c r="H64" s="544">
        <v>2</v>
      </c>
      <c r="I64" s="544">
        <v>2</v>
      </c>
      <c r="J64" s="544">
        <v>2</v>
      </c>
      <c r="K64" s="544">
        <v>2</v>
      </c>
      <c r="L64" s="544">
        <v>2</v>
      </c>
      <c r="M64" s="544">
        <v>0</v>
      </c>
      <c r="N64" s="521">
        <f t="shared" si="6"/>
        <v>14</v>
      </c>
      <c r="O64" s="521">
        <v>290.45</v>
      </c>
      <c r="P64" s="522">
        <f t="shared" si="7"/>
        <v>4066.2999999999997</v>
      </c>
      <c r="Q64" s="3"/>
      <c r="R64" s="105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  <c r="IG64" s="4"/>
    </row>
    <row r="65" spans="1:241" ht="33.75">
      <c r="A65" s="560" t="s">
        <v>200</v>
      </c>
      <c r="B65" s="244" t="s">
        <v>36</v>
      </c>
      <c r="C65" s="630" t="s">
        <v>201</v>
      </c>
      <c r="D65" s="585" t="s">
        <v>202</v>
      </c>
      <c r="E65" s="597" t="s">
        <v>196</v>
      </c>
      <c r="F65" s="544">
        <v>4</v>
      </c>
      <c r="G65" s="544">
        <v>2</v>
      </c>
      <c r="H65" s="544">
        <v>2</v>
      </c>
      <c r="I65" s="544">
        <v>2</v>
      </c>
      <c r="J65" s="544">
        <v>2</v>
      </c>
      <c r="K65" s="544">
        <v>2</v>
      </c>
      <c r="L65" s="544">
        <v>2</v>
      </c>
      <c r="M65" s="544">
        <v>0</v>
      </c>
      <c r="N65" s="521">
        <f t="shared" si="6"/>
        <v>16</v>
      </c>
      <c r="O65" s="521">
        <v>25.95</v>
      </c>
      <c r="P65" s="522">
        <f t="shared" si="7"/>
        <v>415.2</v>
      </c>
      <c r="Q65" s="3"/>
      <c r="R65" s="105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</row>
    <row r="66" spans="1:241" ht="33.75">
      <c r="A66" s="560" t="s">
        <v>203</v>
      </c>
      <c r="B66" s="567" t="s">
        <v>36</v>
      </c>
      <c r="C66" s="960" t="s">
        <v>204</v>
      </c>
      <c r="D66" s="585" t="s">
        <v>205</v>
      </c>
      <c r="E66" s="597" t="s">
        <v>61</v>
      </c>
      <c r="F66" s="545">
        <v>62.95</v>
      </c>
      <c r="G66" s="545">
        <v>10.3</v>
      </c>
      <c r="H66" s="545">
        <v>15</v>
      </c>
      <c r="I66" s="546">
        <v>10</v>
      </c>
      <c r="J66" s="546">
        <v>9.3000000000000007</v>
      </c>
      <c r="K66" s="546">
        <v>9.9</v>
      </c>
      <c r="L66" s="546">
        <v>21.95</v>
      </c>
      <c r="M66" s="546">
        <v>2.5</v>
      </c>
      <c r="N66" s="521">
        <f t="shared" si="6"/>
        <v>139.4</v>
      </c>
      <c r="O66" s="521">
        <v>160.69999999999999</v>
      </c>
      <c r="P66" s="522">
        <f t="shared" si="7"/>
        <v>22401.579999999998</v>
      </c>
      <c r="Q66" s="3"/>
      <c r="R66" s="105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</row>
    <row r="67" spans="1:241">
      <c r="A67" s="560" t="s">
        <v>206</v>
      </c>
      <c r="B67" s="567" t="s">
        <v>36</v>
      </c>
      <c r="C67" s="960" t="s">
        <v>207</v>
      </c>
      <c r="D67" s="586" t="s">
        <v>208</v>
      </c>
      <c r="E67" s="598" t="s">
        <v>196</v>
      </c>
      <c r="F67" s="547">
        <v>5</v>
      </c>
      <c r="G67" s="547">
        <v>5</v>
      </c>
      <c r="H67" s="547">
        <v>4</v>
      </c>
      <c r="I67" s="548">
        <v>4</v>
      </c>
      <c r="J67" s="548">
        <v>4</v>
      </c>
      <c r="K67" s="548">
        <v>4</v>
      </c>
      <c r="L67" s="548">
        <v>5</v>
      </c>
      <c r="M67" s="548">
        <v>1</v>
      </c>
      <c r="N67" s="521">
        <f t="shared" si="6"/>
        <v>31</v>
      </c>
      <c r="O67" s="521">
        <v>236.67</v>
      </c>
      <c r="P67" s="522">
        <f t="shared" si="7"/>
        <v>7336.7699999999995</v>
      </c>
      <c r="Q67" s="3"/>
      <c r="R67" s="105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</row>
    <row r="68" spans="1:241">
      <c r="A68" s="560" t="s">
        <v>209</v>
      </c>
      <c r="B68" s="567" t="s">
        <v>26</v>
      </c>
      <c r="C68" s="631" t="s">
        <v>210</v>
      </c>
      <c r="D68" s="586" t="s">
        <v>211</v>
      </c>
      <c r="E68" s="598" t="s">
        <v>196</v>
      </c>
      <c r="F68" s="547">
        <v>10</v>
      </c>
      <c r="G68" s="547">
        <v>3</v>
      </c>
      <c r="H68" s="547">
        <v>6</v>
      </c>
      <c r="I68" s="548">
        <v>2</v>
      </c>
      <c r="J68" s="548">
        <v>2</v>
      </c>
      <c r="K68" s="548">
        <v>2</v>
      </c>
      <c r="L68" s="548">
        <v>2</v>
      </c>
      <c r="M68" s="548">
        <v>0</v>
      </c>
      <c r="N68" s="521">
        <f t="shared" si="6"/>
        <v>27</v>
      </c>
      <c r="O68" s="521">
        <f>'2-COMPOSIÇÃO_CUSTO_UNITÁRIO'!H418</f>
        <v>354.64850000000001</v>
      </c>
      <c r="P68" s="522">
        <f t="shared" si="7"/>
        <v>9575.5095000000001</v>
      </c>
      <c r="Q68" s="3"/>
      <c r="R68" s="105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</row>
    <row r="69" spans="1:241" ht="22.5">
      <c r="A69" s="560" t="s">
        <v>212</v>
      </c>
      <c r="B69" s="244" t="s">
        <v>36</v>
      </c>
      <c r="C69" s="632">
        <v>92890</v>
      </c>
      <c r="D69" s="586" t="s">
        <v>213</v>
      </c>
      <c r="E69" s="598" t="s">
        <v>196</v>
      </c>
      <c r="F69" s="547">
        <v>2</v>
      </c>
      <c r="G69" s="547">
        <v>2</v>
      </c>
      <c r="H69" s="547">
        <v>2</v>
      </c>
      <c r="I69" s="548">
        <v>2</v>
      </c>
      <c r="J69" s="548">
        <v>2</v>
      </c>
      <c r="K69" s="548">
        <v>2</v>
      </c>
      <c r="L69" s="548">
        <v>2</v>
      </c>
      <c r="M69" s="548">
        <v>0</v>
      </c>
      <c r="N69" s="521">
        <f t="shared" si="6"/>
        <v>14</v>
      </c>
      <c r="O69" s="544">
        <v>204.45</v>
      </c>
      <c r="P69" s="522">
        <f t="shared" si="7"/>
        <v>2862.2999999999997</v>
      </c>
      <c r="Q69" s="3"/>
      <c r="R69" s="105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</row>
    <row r="70" spans="1:241" ht="33.75">
      <c r="A70" s="560" t="s">
        <v>214</v>
      </c>
      <c r="B70" s="244" t="s">
        <v>36</v>
      </c>
      <c r="C70" s="633" t="s">
        <v>215</v>
      </c>
      <c r="D70" s="586" t="s">
        <v>216</v>
      </c>
      <c r="E70" s="598" t="s">
        <v>217</v>
      </c>
      <c r="F70" s="547">
        <v>1</v>
      </c>
      <c r="G70" s="547">
        <v>2</v>
      </c>
      <c r="H70" s="547">
        <v>2</v>
      </c>
      <c r="I70" s="548">
        <v>2</v>
      </c>
      <c r="J70" s="548">
        <v>2</v>
      </c>
      <c r="K70" s="548">
        <v>2</v>
      </c>
      <c r="L70" s="548">
        <v>2</v>
      </c>
      <c r="M70" s="548">
        <v>0</v>
      </c>
      <c r="N70" s="521">
        <f t="shared" si="6"/>
        <v>13</v>
      </c>
      <c r="O70" s="544">
        <v>139.32</v>
      </c>
      <c r="P70" s="522">
        <f t="shared" si="7"/>
        <v>1811.1599999999999</v>
      </c>
      <c r="Q70" s="3"/>
      <c r="R70" s="105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</row>
    <row r="71" spans="1:241" ht="22.5">
      <c r="A71" s="560" t="s">
        <v>218</v>
      </c>
      <c r="B71" s="244" t="s">
        <v>36</v>
      </c>
      <c r="C71" s="630" t="s">
        <v>219</v>
      </c>
      <c r="D71" s="585" t="s">
        <v>220</v>
      </c>
      <c r="E71" s="597" t="s">
        <v>196</v>
      </c>
      <c r="F71" s="521">
        <v>2</v>
      </c>
      <c r="G71" s="521">
        <v>0</v>
      </c>
      <c r="H71" s="521">
        <v>0</v>
      </c>
      <c r="I71" s="521">
        <v>0</v>
      </c>
      <c r="J71" s="521">
        <v>0</v>
      </c>
      <c r="K71" s="521">
        <v>0</v>
      </c>
      <c r="L71" s="521">
        <v>0</v>
      </c>
      <c r="M71" s="521">
        <v>0</v>
      </c>
      <c r="N71" s="521">
        <f t="shared" si="6"/>
        <v>2</v>
      </c>
      <c r="O71" s="544">
        <v>320.17</v>
      </c>
      <c r="P71" s="522">
        <f t="shared" si="7"/>
        <v>640.34</v>
      </c>
      <c r="Q71" s="3"/>
      <c r="R71" s="105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</row>
    <row r="72" spans="1:241" ht="32.25" customHeight="1">
      <c r="A72" s="560" t="s">
        <v>221</v>
      </c>
      <c r="B72" s="244" t="s">
        <v>222</v>
      </c>
      <c r="C72" s="1063" t="s">
        <v>223</v>
      </c>
      <c r="D72" s="585" t="s">
        <v>224</v>
      </c>
      <c r="E72" s="597" t="s">
        <v>217</v>
      </c>
      <c r="F72" s="521">
        <v>2</v>
      </c>
      <c r="G72" s="521">
        <v>0</v>
      </c>
      <c r="H72" s="521">
        <v>0</v>
      </c>
      <c r="I72" s="521">
        <v>0</v>
      </c>
      <c r="J72" s="521">
        <v>0</v>
      </c>
      <c r="K72" s="521">
        <v>0</v>
      </c>
      <c r="L72" s="521">
        <v>0</v>
      </c>
      <c r="M72" s="521">
        <v>0</v>
      </c>
      <c r="N72" s="521">
        <f t="shared" si="6"/>
        <v>2</v>
      </c>
      <c r="O72" s="544">
        <f>'2-COMPOSIÇÃO_CUSTO_UNITÁRIO'!H168</f>
        <v>3337.25</v>
      </c>
      <c r="P72" s="522">
        <f t="shared" si="7"/>
        <v>6674.5</v>
      </c>
      <c r="Q72" s="3"/>
      <c r="R72" s="105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</row>
    <row r="73" spans="1:241" ht="22.5">
      <c r="A73" s="560" t="s">
        <v>225</v>
      </c>
      <c r="B73" s="244" t="s">
        <v>26</v>
      </c>
      <c r="C73" s="1063" t="s">
        <v>226</v>
      </c>
      <c r="D73" s="585" t="s">
        <v>227</v>
      </c>
      <c r="E73" s="597" t="s">
        <v>217</v>
      </c>
      <c r="F73" s="521">
        <v>2</v>
      </c>
      <c r="G73" s="521">
        <v>0</v>
      </c>
      <c r="H73" s="521">
        <v>0</v>
      </c>
      <c r="I73" s="521">
        <v>0</v>
      </c>
      <c r="J73" s="521">
        <v>0</v>
      </c>
      <c r="K73" s="521">
        <v>0</v>
      </c>
      <c r="L73" s="521">
        <v>0</v>
      </c>
      <c r="M73" s="521">
        <v>0</v>
      </c>
      <c r="N73" s="521">
        <f t="shared" si="6"/>
        <v>2</v>
      </c>
      <c r="O73" s="544">
        <f>'2-COMPOSIÇÃO_CUSTO_UNITÁRIO'!H177</f>
        <v>608.68384100000003</v>
      </c>
      <c r="P73" s="522">
        <f t="shared" si="7"/>
        <v>1217.3676820000001</v>
      </c>
      <c r="Q73" s="3"/>
      <c r="R73" s="105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</row>
    <row r="74" spans="1:241" ht="22.5">
      <c r="A74" s="560" t="s">
        <v>228</v>
      </c>
      <c r="B74" s="443" t="s">
        <v>36</v>
      </c>
      <c r="C74" s="630" t="s">
        <v>229</v>
      </c>
      <c r="D74" s="585" t="s">
        <v>230</v>
      </c>
      <c r="E74" s="599" t="s">
        <v>231</v>
      </c>
      <c r="F74" s="521">
        <v>5</v>
      </c>
      <c r="G74" s="521">
        <v>5</v>
      </c>
      <c r="H74" s="521">
        <v>5</v>
      </c>
      <c r="I74" s="521">
        <v>5</v>
      </c>
      <c r="J74" s="521">
        <v>5</v>
      </c>
      <c r="K74" s="521">
        <v>5</v>
      </c>
      <c r="L74" s="521">
        <v>5</v>
      </c>
      <c r="M74" s="521">
        <v>5</v>
      </c>
      <c r="N74" s="521">
        <f>SUM(F74:M74)</f>
        <v>40</v>
      </c>
      <c r="O74" s="544">
        <v>46.99</v>
      </c>
      <c r="P74" s="522">
        <f t="shared" si="7"/>
        <v>1879.6000000000001</v>
      </c>
      <c r="Q74" s="3"/>
      <c r="R74" s="105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  <c r="EN74" s="4"/>
      <c r="EO74" s="4"/>
      <c r="EP74" s="4"/>
      <c r="EQ74" s="4"/>
      <c r="ER74" s="4"/>
      <c r="ES74" s="4"/>
      <c r="ET74" s="4"/>
      <c r="EU74" s="4"/>
      <c r="EV74" s="4"/>
      <c r="EW74" s="4"/>
      <c r="EX74" s="4"/>
      <c r="EY74" s="4"/>
      <c r="EZ74" s="4"/>
      <c r="FA74" s="4"/>
      <c r="FB74" s="4"/>
      <c r="FC74" s="4"/>
      <c r="FD74" s="4"/>
      <c r="FE74" s="4"/>
      <c r="FF74" s="4"/>
      <c r="FG74" s="4"/>
      <c r="FH74" s="4"/>
      <c r="FI74" s="4"/>
      <c r="FJ74" s="4"/>
      <c r="FK74" s="4"/>
      <c r="FL74" s="4"/>
      <c r="FM74" s="4"/>
      <c r="FN74" s="4"/>
      <c r="FO74" s="4"/>
      <c r="FP74" s="4"/>
      <c r="FQ74" s="4"/>
      <c r="FR74" s="4"/>
      <c r="FS74" s="4"/>
      <c r="FT74" s="4"/>
      <c r="FU74" s="4"/>
      <c r="FV74" s="4"/>
      <c r="FW74" s="4"/>
      <c r="FX74" s="4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</row>
    <row r="75" spans="1:241">
      <c r="A75" s="560" t="s">
        <v>232</v>
      </c>
      <c r="B75" s="196" t="s">
        <v>36</v>
      </c>
      <c r="C75" s="630" t="s">
        <v>233</v>
      </c>
      <c r="D75" s="585" t="s">
        <v>234</v>
      </c>
      <c r="E75" s="599" t="s">
        <v>196</v>
      </c>
      <c r="F75" s="521">
        <v>17</v>
      </c>
      <c r="G75" s="521">
        <v>17</v>
      </c>
      <c r="H75" s="521">
        <v>17</v>
      </c>
      <c r="I75" s="521">
        <v>17</v>
      </c>
      <c r="J75" s="521">
        <v>17</v>
      </c>
      <c r="K75" s="521">
        <v>17</v>
      </c>
      <c r="L75" s="521">
        <v>17</v>
      </c>
      <c r="M75" s="521">
        <v>17</v>
      </c>
      <c r="N75" s="521">
        <f>SUM(F75:M75)</f>
        <v>136</v>
      </c>
      <c r="O75" s="544">
        <v>11.98</v>
      </c>
      <c r="P75" s="522">
        <f t="shared" si="7"/>
        <v>1629.28</v>
      </c>
      <c r="Q75" s="3"/>
      <c r="R75" s="105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</row>
    <row r="76" spans="1:241">
      <c r="A76" s="560" t="s">
        <v>235</v>
      </c>
      <c r="B76" s="443" t="s">
        <v>75</v>
      </c>
      <c r="C76" s="633" t="s">
        <v>76</v>
      </c>
      <c r="D76" s="585" t="s">
        <v>236</v>
      </c>
      <c r="E76" s="599" t="s">
        <v>196</v>
      </c>
      <c r="F76" s="521">
        <v>5</v>
      </c>
      <c r="G76" s="521">
        <v>5</v>
      </c>
      <c r="H76" s="521">
        <v>5</v>
      </c>
      <c r="I76" s="521">
        <v>5</v>
      </c>
      <c r="J76" s="521">
        <v>5</v>
      </c>
      <c r="K76" s="521">
        <v>5</v>
      </c>
      <c r="L76" s="521">
        <v>5</v>
      </c>
      <c r="M76" s="521">
        <v>5</v>
      </c>
      <c r="N76" s="521">
        <f>SUM(F76:M76)</f>
        <v>40</v>
      </c>
      <c r="O76" s="544">
        <v>5</v>
      </c>
      <c r="P76" s="522">
        <f t="shared" si="7"/>
        <v>200</v>
      </c>
      <c r="Q76" s="3"/>
      <c r="R76" s="105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  <c r="EM76" s="4"/>
      <c r="EN76" s="4"/>
      <c r="EO76" s="4"/>
      <c r="EP76" s="4"/>
      <c r="EQ76" s="4"/>
      <c r="ER76" s="4"/>
      <c r="ES76" s="4"/>
      <c r="ET76" s="4"/>
      <c r="EU76" s="4"/>
      <c r="EV76" s="4"/>
      <c r="EW76" s="4"/>
      <c r="EX76" s="4"/>
      <c r="EY76" s="4"/>
      <c r="EZ76" s="4"/>
      <c r="FA76" s="4"/>
      <c r="FB76" s="4"/>
      <c r="FC76" s="4"/>
      <c r="FD76" s="4"/>
      <c r="FE76" s="4"/>
      <c r="FF76" s="4"/>
      <c r="FG76" s="4"/>
      <c r="FH76" s="4"/>
      <c r="FI76" s="4"/>
      <c r="FJ76" s="4"/>
      <c r="FK76" s="4"/>
      <c r="FL76" s="4"/>
      <c r="FM76" s="4"/>
      <c r="FN76" s="4"/>
      <c r="FO76" s="4"/>
      <c r="FP76" s="4"/>
      <c r="FQ76" s="4"/>
      <c r="FR76" s="4"/>
      <c r="FS76" s="4"/>
      <c r="FT76" s="4"/>
      <c r="FU76" s="4"/>
      <c r="FV76" s="4"/>
      <c r="FW76" s="4"/>
      <c r="FX76" s="4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4"/>
      <c r="GM76" s="4"/>
      <c r="GN76" s="4"/>
      <c r="GO76" s="4"/>
      <c r="GP76" s="4"/>
      <c r="GQ76" s="4"/>
      <c r="GR76" s="4"/>
      <c r="GS76" s="4"/>
      <c r="GT76" s="4"/>
      <c r="GU76" s="4"/>
      <c r="GV76" s="4"/>
      <c r="GW76" s="4"/>
      <c r="GX76" s="4"/>
      <c r="GY76" s="4"/>
      <c r="GZ76" s="4"/>
      <c r="HA76" s="4"/>
      <c r="HB76" s="4"/>
      <c r="HC76" s="4"/>
      <c r="HD76" s="4"/>
      <c r="HE76" s="4"/>
      <c r="HF76" s="4"/>
      <c r="HG76" s="4"/>
      <c r="HH76" s="4"/>
      <c r="HI76" s="4"/>
      <c r="HJ76" s="4"/>
      <c r="HK76" s="4"/>
      <c r="HL76" s="4"/>
      <c r="HM76" s="4"/>
      <c r="HN76" s="4"/>
      <c r="HO76" s="4"/>
      <c r="HP76" s="4"/>
      <c r="HQ76" s="4"/>
      <c r="HR76" s="4"/>
      <c r="HS76" s="4"/>
      <c r="HT76" s="4"/>
      <c r="HU76" s="4"/>
      <c r="HV76" s="4"/>
      <c r="HW76" s="4"/>
      <c r="HX76" s="4"/>
      <c r="HY76" s="4"/>
      <c r="HZ76" s="4"/>
      <c r="IA76" s="4"/>
      <c r="IB76" s="4"/>
      <c r="IC76" s="4"/>
      <c r="ID76" s="4"/>
      <c r="IE76" s="4"/>
      <c r="IF76" s="4"/>
      <c r="IG76" s="4"/>
    </row>
    <row r="77" spans="1:241" ht="45">
      <c r="A77" s="560" t="s">
        <v>237</v>
      </c>
      <c r="B77" s="578" t="s">
        <v>238</v>
      </c>
      <c r="C77" s="634">
        <v>100758</v>
      </c>
      <c r="D77" s="587" t="s">
        <v>239</v>
      </c>
      <c r="E77" s="588" t="s">
        <v>51</v>
      </c>
      <c r="F77" s="544">
        <v>17</v>
      </c>
      <c r="G77" s="544">
        <v>3</v>
      </c>
      <c r="H77" s="544">
        <v>4</v>
      </c>
      <c r="I77" s="544">
        <v>3</v>
      </c>
      <c r="J77" s="544">
        <v>3</v>
      </c>
      <c r="K77" s="544">
        <v>3</v>
      </c>
      <c r="L77" s="544">
        <v>6</v>
      </c>
      <c r="M77" s="544">
        <v>1</v>
      </c>
      <c r="N77" s="521">
        <f>SUM(F77:M77)</f>
        <v>40</v>
      </c>
      <c r="O77" s="544">
        <v>41.05</v>
      </c>
      <c r="P77" s="522">
        <f t="shared" si="7"/>
        <v>1642</v>
      </c>
      <c r="Q77" s="3"/>
      <c r="R77" s="105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/>
      <c r="EL77" s="4"/>
      <c r="EM77" s="4"/>
      <c r="EN77" s="4"/>
      <c r="EO77" s="4"/>
      <c r="EP77" s="4"/>
      <c r="EQ77" s="4"/>
      <c r="ER77" s="4"/>
      <c r="ES77" s="4"/>
      <c r="ET77" s="4"/>
      <c r="EU77" s="4"/>
      <c r="EV77" s="4"/>
      <c r="EW77" s="4"/>
      <c r="EX77" s="4"/>
      <c r="EY77" s="4"/>
      <c r="EZ77" s="4"/>
      <c r="FA77" s="4"/>
      <c r="FB77" s="4"/>
      <c r="FC77" s="4"/>
      <c r="FD77" s="4"/>
      <c r="FE77" s="4"/>
      <c r="FF77" s="4"/>
      <c r="FG77" s="4"/>
      <c r="FH77" s="4"/>
      <c r="FI77" s="4"/>
      <c r="FJ77" s="4"/>
      <c r="FK77" s="4"/>
      <c r="FL77" s="4"/>
      <c r="FM77" s="4"/>
      <c r="FN77" s="4"/>
      <c r="FO77" s="4"/>
      <c r="FP77" s="4"/>
      <c r="FQ77" s="4"/>
      <c r="FR77" s="4"/>
      <c r="FS77" s="4"/>
      <c r="FT77" s="4"/>
      <c r="FU77" s="4"/>
      <c r="FV77" s="4"/>
      <c r="FW77" s="4"/>
      <c r="FX77" s="4"/>
      <c r="FY77" s="4"/>
      <c r="FZ77" s="4"/>
      <c r="GA77" s="4"/>
      <c r="GB77" s="4"/>
      <c r="GC77" s="4"/>
      <c r="GD77" s="4"/>
      <c r="GE77" s="4"/>
      <c r="GF77" s="4"/>
      <c r="GG77" s="4"/>
      <c r="GH77" s="4"/>
      <c r="GI77" s="4"/>
      <c r="GJ77" s="4"/>
      <c r="GK77" s="4"/>
      <c r="GL77" s="4"/>
      <c r="GM77" s="4"/>
      <c r="GN77" s="4"/>
      <c r="GO77" s="4"/>
      <c r="GP77" s="4"/>
      <c r="GQ77" s="4"/>
      <c r="GR77" s="4"/>
      <c r="GS77" s="4"/>
      <c r="GT77" s="4"/>
      <c r="GU77" s="4"/>
      <c r="GV77" s="4"/>
      <c r="GW77" s="4"/>
      <c r="GX77" s="4"/>
      <c r="GY77" s="4"/>
      <c r="GZ77" s="4"/>
      <c r="HA77" s="4"/>
      <c r="HB77" s="4"/>
      <c r="HC77" s="4"/>
      <c r="HD77" s="4"/>
      <c r="HE77" s="4"/>
      <c r="HF77" s="4"/>
      <c r="HG77" s="4"/>
      <c r="HH77" s="4"/>
      <c r="HI77" s="4"/>
      <c r="HJ77" s="4"/>
      <c r="HK77" s="4"/>
      <c r="HL77" s="4"/>
      <c r="HM77" s="4"/>
      <c r="HN77" s="4"/>
      <c r="HO77" s="4"/>
      <c r="HP77" s="4"/>
      <c r="HQ77" s="4"/>
      <c r="HR77" s="4"/>
      <c r="HS77" s="4"/>
      <c r="HT77" s="4"/>
      <c r="HU77" s="4"/>
      <c r="HV77" s="4"/>
      <c r="HW77" s="4"/>
      <c r="HX77" s="4"/>
      <c r="HY77" s="4"/>
      <c r="HZ77" s="4"/>
      <c r="IA77" s="4"/>
      <c r="IB77" s="4"/>
      <c r="IC77" s="4"/>
      <c r="ID77" s="4"/>
      <c r="IE77" s="4"/>
      <c r="IF77" s="4"/>
      <c r="IG77" s="4"/>
    </row>
    <row r="78" spans="1:241" ht="36.75" customHeight="1">
      <c r="A78" s="560" t="s">
        <v>240</v>
      </c>
      <c r="B78" s="578" t="s">
        <v>238</v>
      </c>
      <c r="C78" s="634">
        <v>98397</v>
      </c>
      <c r="D78" s="587" t="s">
        <v>241</v>
      </c>
      <c r="E78" s="600" t="s">
        <v>51</v>
      </c>
      <c r="F78" s="544">
        <v>17</v>
      </c>
      <c r="G78" s="544">
        <v>3</v>
      </c>
      <c r="H78" s="544">
        <v>4</v>
      </c>
      <c r="I78" s="544">
        <v>3</v>
      </c>
      <c r="J78" s="544">
        <v>3</v>
      </c>
      <c r="K78" s="544">
        <v>3</v>
      </c>
      <c r="L78" s="544">
        <v>6</v>
      </c>
      <c r="M78" s="544">
        <v>1</v>
      </c>
      <c r="N78" s="521">
        <f>SUM(F78:M78)</f>
        <v>40</v>
      </c>
      <c r="O78" s="544">
        <v>11.26</v>
      </c>
      <c r="P78" s="522">
        <f t="shared" si="7"/>
        <v>450.4</v>
      </c>
      <c r="Q78" s="3"/>
      <c r="R78" s="105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  <c r="EK78" s="4"/>
      <c r="EL78" s="4"/>
      <c r="EM78" s="4"/>
      <c r="EN78" s="4"/>
      <c r="EO78" s="4"/>
      <c r="EP78" s="4"/>
      <c r="EQ78" s="4"/>
      <c r="ER78" s="4"/>
      <c r="ES78" s="4"/>
      <c r="ET78" s="4"/>
      <c r="EU78" s="4"/>
      <c r="EV78" s="4"/>
      <c r="EW78" s="4"/>
      <c r="EX78" s="4"/>
      <c r="EY78" s="4"/>
      <c r="EZ78" s="4"/>
      <c r="FA78" s="4"/>
      <c r="FB78" s="4"/>
      <c r="FC78" s="4"/>
      <c r="FD78" s="4"/>
      <c r="FE78" s="4"/>
      <c r="FF78" s="4"/>
      <c r="FG78" s="4"/>
      <c r="FH78" s="4"/>
      <c r="FI78" s="4"/>
      <c r="FJ78" s="4"/>
      <c r="FK78" s="4"/>
      <c r="FL78" s="4"/>
      <c r="FM78" s="4"/>
      <c r="FN78" s="4"/>
      <c r="FO78" s="4"/>
      <c r="FP78" s="4"/>
      <c r="FQ78" s="4"/>
      <c r="FR78" s="4"/>
      <c r="FS78" s="4"/>
      <c r="FT78" s="4"/>
      <c r="FU78" s="4"/>
      <c r="FV78" s="4"/>
      <c r="FW78" s="4"/>
      <c r="FX78" s="4"/>
      <c r="FY78" s="4"/>
      <c r="FZ78" s="4"/>
      <c r="GA78" s="4"/>
      <c r="GB78" s="4"/>
      <c r="GC78" s="4"/>
      <c r="GD78" s="4"/>
      <c r="GE78" s="4"/>
      <c r="GF78" s="4"/>
      <c r="GG78" s="4"/>
      <c r="GH78" s="4"/>
      <c r="GI78" s="4"/>
      <c r="GJ78" s="4"/>
      <c r="GK78" s="4"/>
      <c r="GL78" s="4"/>
      <c r="GM78" s="4"/>
      <c r="GN78" s="4"/>
      <c r="GO78" s="4"/>
      <c r="GP78" s="4"/>
      <c r="GQ78" s="4"/>
      <c r="GR78" s="4"/>
      <c r="GS78" s="4"/>
      <c r="GT78" s="4"/>
      <c r="GU78" s="4"/>
      <c r="GV78" s="4"/>
      <c r="GW78" s="4"/>
      <c r="GX78" s="4"/>
      <c r="GY78" s="4"/>
      <c r="GZ78" s="4"/>
      <c r="HA78" s="4"/>
      <c r="HB78" s="4"/>
      <c r="HC78" s="4"/>
      <c r="HD78" s="4"/>
      <c r="HE78" s="4"/>
      <c r="HF78" s="4"/>
      <c r="HG78" s="4"/>
      <c r="HH78" s="4"/>
      <c r="HI78" s="4"/>
      <c r="HJ78" s="4"/>
      <c r="HK78" s="4"/>
      <c r="HL78" s="4"/>
      <c r="HM78" s="4"/>
      <c r="HN78" s="4"/>
      <c r="HO78" s="4"/>
      <c r="HP78" s="4"/>
      <c r="HQ78" s="4"/>
      <c r="HR78" s="4"/>
      <c r="HS78" s="4"/>
      <c r="HT78" s="4"/>
      <c r="HU78" s="4"/>
      <c r="HV78" s="4"/>
      <c r="HW78" s="4"/>
      <c r="HX78" s="4"/>
      <c r="HY78" s="4"/>
      <c r="HZ78" s="4"/>
      <c r="IA78" s="4"/>
      <c r="IB78" s="4"/>
      <c r="IC78" s="4"/>
      <c r="ID78" s="4"/>
      <c r="IE78" s="4"/>
      <c r="IF78" s="4"/>
      <c r="IG78" s="4"/>
    </row>
    <row r="79" spans="1:241">
      <c r="A79" s="560" t="s">
        <v>242</v>
      </c>
      <c r="B79" s="578" t="s">
        <v>26</v>
      </c>
      <c r="C79" s="635">
        <v>19</v>
      </c>
      <c r="D79" s="587" t="s">
        <v>243</v>
      </c>
      <c r="E79" s="600" t="s">
        <v>102</v>
      </c>
      <c r="F79" s="544">
        <v>6</v>
      </c>
      <c r="G79" s="544">
        <v>6</v>
      </c>
      <c r="H79" s="544">
        <v>6</v>
      </c>
      <c r="I79" s="544">
        <v>6</v>
      </c>
      <c r="J79" s="544">
        <v>6</v>
      </c>
      <c r="K79" s="544">
        <v>6</v>
      </c>
      <c r="L79" s="544">
        <v>6</v>
      </c>
      <c r="M79" s="544">
        <v>0</v>
      </c>
      <c r="N79" s="521">
        <f t="shared" si="6"/>
        <v>42</v>
      </c>
      <c r="O79" s="544">
        <f>'2-COMPOSIÇÃO_CUSTO_UNITÁRIO'!H183</f>
        <v>146.54249999999999</v>
      </c>
      <c r="P79" s="522">
        <f t="shared" si="7"/>
        <v>6154.7849999999999</v>
      </c>
      <c r="Q79" s="3"/>
      <c r="R79" s="105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  <c r="EM79" s="4"/>
      <c r="EN79" s="4"/>
      <c r="EO79" s="4"/>
      <c r="EP79" s="4"/>
      <c r="EQ79" s="4"/>
      <c r="ER79" s="4"/>
      <c r="ES79" s="4"/>
      <c r="ET79" s="4"/>
      <c r="EU79" s="4"/>
      <c r="EV79" s="4"/>
      <c r="EW79" s="4"/>
      <c r="EX79" s="4"/>
      <c r="EY79" s="4"/>
      <c r="EZ79" s="4"/>
      <c r="FA79" s="4"/>
      <c r="FB79" s="4"/>
      <c r="FC79" s="4"/>
      <c r="FD79" s="4"/>
      <c r="FE79" s="4"/>
      <c r="FF79" s="4"/>
      <c r="FG79" s="4"/>
      <c r="FH79" s="4"/>
      <c r="FI79" s="4"/>
      <c r="FJ79" s="4"/>
      <c r="FK79" s="4"/>
      <c r="FL79" s="4"/>
      <c r="FM79" s="4"/>
      <c r="FN79" s="4"/>
      <c r="FO79" s="4"/>
      <c r="FP79" s="4"/>
      <c r="FQ79" s="4"/>
      <c r="FR79" s="4"/>
      <c r="FS79" s="4"/>
      <c r="FT79" s="4"/>
      <c r="FU79" s="4"/>
      <c r="FV79" s="4"/>
      <c r="FW79" s="4"/>
      <c r="FX79" s="4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</row>
    <row r="80" spans="1:241" ht="31.5" customHeight="1">
      <c r="A80" s="560" t="s">
        <v>244</v>
      </c>
      <c r="B80" s="578" t="s">
        <v>36</v>
      </c>
      <c r="C80" s="636">
        <v>90438</v>
      </c>
      <c r="D80" s="427" t="s">
        <v>245</v>
      </c>
      <c r="E80" s="600" t="s">
        <v>102</v>
      </c>
      <c r="F80" s="544">
        <v>2</v>
      </c>
      <c r="G80" s="544">
        <v>4</v>
      </c>
      <c r="H80" s="544">
        <v>4</v>
      </c>
      <c r="I80" s="544">
        <v>4</v>
      </c>
      <c r="J80" s="544">
        <v>4</v>
      </c>
      <c r="K80" s="544">
        <v>4</v>
      </c>
      <c r="L80" s="544">
        <v>4</v>
      </c>
      <c r="M80" s="544">
        <v>4</v>
      </c>
      <c r="N80" s="521">
        <f t="shared" si="6"/>
        <v>26</v>
      </c>
      <c r="O80" s="544">
        <v>41.47</v>
      </c>
      <c r="P80" s="522">
        <f t="shared" si="7"/>
        <v>1078.22</v>
      </c>
      <c r="Q80" s="3"/>
      <c r="R80" s="105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4"/>
      <c r="GA80" s="4"/>
      <c r="GB80" s="4"/>
      <c r="GC80" s="4"/>
      <c r="GD80" s="4"/>
      <c r="GE80" s="4"/>
      <c r="GF80" s="4"/>
      <c r="GG80" s="4"/>
      <c r="GH80" s="4"/>
      <c r="GI80" s="4"/>
      <c r="GJ80" s="4"/>
      <c r="GK80" s="4"/>
      <c r="GL80" s="4"/>
      <c r="GM80" s="4"/>
      <c r="GN80" s="4"/>
      <c r="GO80" s="4"/>
      <c r="GP80" s="4"/>
      <c r="GQ80" s="4"/>
      <c r="GR80" s="4"/>
      <c r="GS80" s="4"/>
      <c r="GT80" s="4"/>
      <c r="GU80" s="4"/>
      <c r="GV80" s="4"/>
      <c r="GW80" s="4"/>
      <c r="GX80" s="4"/>
      <c r="GY80" s="4"/>
      <c r="GZ80" s="4"/>
      <c r="HA80" s="4"/>
      <c r="HB80" s="4"/>
      <c r="HC80" s="4"/>
      <c r="HD80" s="4"/>
      <c r="HE80" s="4"/>
      <c r="HF80" s="4"/>
      <c r="HG80" s="4"/>
      <c r="HH80" s="4"/>
      <c r="HI80" s="4"/>
      <c r="HJ80" s="4"/>
      <c r="HK80" s="4"/>
      <c r="HL80" s="4"/>
      <c r="HM80" s="4"/>
      <c r="HN80" s="4"/>
      <c r="HO80" s="4"/>
      <c r="HP80" s="4"/>
      <c r="HQ80" s="4"/>
      <c r="HR80" s="4"/>
      <c r="HS80" s="4"/>
      <c r="HT80" s="4"/>
      <c r="HU80" s="4"/>
      <c r="HV80" s="4"/>
      <c r="HW80" s="4"/>
      <c r="HX80" s="4"/>
      <c r="HY80" s="4"/>
      <c r="HZ80" s="4"/>
      <c r="IA80" s="4"/>
      <c r="IB80" s="4"/>
      <c r="IC80" s="4"/>
      <c r="ID80" s="4"/>
      <c r="IE80" s="4"/>
      <c r="IF80" s="4"/>
      <c r="IG80" s="4"/>
    </row>
    <row r="81" spans="1:241">
      <c r="A81" s="561" t="s">
        <v>246</v>
      </c>
      <c r="B81" s="576"/>
      <c r="C81" s="629"/>
      <c r="D81" s="439" t="s">
        <v>247</v>
      </c>
      <c r="E81" s="601"/>
      <c r="F81" s="539"/>
      <c r="G81" s="539"/>
      <c r="H81" s="539"/>
      <c r="I81" s="540"/>
      <c r="J81" s="540"/>
      <c r="K81" s="540"/>
      <c r="L81" s="539"/>
      <c r="M81" s="539"/>
      <c r="N81" s="541"/>
      <c r="O81" s="542"/>
      <c r="P81" s="543">
        <f>SUM(P82:P118)</f>
        <v>93535.327570000009</v>
      </c>
      <c r="Q81" s="3"/>
      <c r="R81" s="1053">
        <f>P81*O246/100+P81</f>
        <v>121408.85518586001</v>
      </c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4"/>
      <c r="GA81" s="4"/>
      <c r="GB81" s="4"/>
      <c r="GC81" s="4"/>
      <c r="GD81" s="4"/>
      <c r="GE81" s="4"/>
      <c r="GF81" s="4"/>
      <c r="GG81" s="4"/>
      <c r="GH81" s="4"/>
      <c r="GI81" s="4"/>
      <c r="GJ81" s="4"/>
      <c r="GK81" s="4"/>
      <c r="GL81" s="4"/>
      <c r="GM81" s="4"/>
      <c r="GN81" s="4"/>
      <c r="GO81" s="4"/>
      <c r="GP81" s="4"/>
      <c r="GQ81" s="4"/>
      <c r="GR81" s="4"/>
      <c r="GS81" s="4"/>
      <c r="GT81" s="4"/>
      <c r="GU81" s="4"/>
      <c r="GV81" s="4"/>
      <c r="GW81" s="4"/>
      <c r="GX81" s="4"/>
      <c r="GY81" s="4"/>
      <c r="GZ81" s="4"/>
      <c r="HA81" s="4"/>
      <c r="HB81" s="4"/>
      <c r="HC81" s="4"/>
      <c r="HD81" s="4"/>
      <c r="HE81" s="4"/>
      <c r="HF81" s="4"/>
      <c r="HG81" s="4"/>
      <c r="HH81" s="4"/>
      <c r="HI81" s="4"/>
      <c r="HJ81" s="4"/>
      <c r="HK81" s="4"/>
      <c r="HL81" s="4"/>
      <c r="HM81" s="4"/>
      <c r="HN81" s="4"/>
      <c r="HO81" s="4"/>
      <c r="HP81" s="4"/>
      <c r="HQ81" s="4"/>
      <c r="HR81" s="4"/>
      <c r="HS81" s="4"/>
      <c r="HT81" s="4"/>
      <c r="HU81" s="4"/>
      <c r="HV81" s="4"/>
      <c r="HW81" s="4"/>
      <c r="HX81" s="4"/>
      <c r="HY81" s="4"/>
      <c r="HZ81" s="4"/>
      <c r="IA81" s="4"/>
      <c r="IB81" s="4"/>
      <c r="IC81" s="4"/>
      <c r="ID81" s="4"/>
      <c r="IE81" s="4"/>
      <c r="IF81" s="4"/>
      <c r="IG81" s="4"/>
    </row>
    <row r="82" spans="1:241" ht="15">
      <c r="A82" s="560" t="s">
        <v>248</v>
      </c>
      <c r="B82" s="579" t="s">
        <v>36</v>
      </c>
      <c r="C82" s="637" t="s">
        <v>249</v>
      </c>
      <c r="D82" s="585" t="s">
        <v>250</v>
      </c>
      <c r="E82" s="588" t="s">
        <v>102</v>
      </c>
      <c r="F82" s="547">
        <v>1</v>
      </c>
      <c r="G82" s="547">
        <v>2</v>
      </c>
      <c r="H82" s="547">
        <v>2</v>
      </c>
      <c r="I82" s="548">
        <v>2</v>
      </c>
      <c r="J82" s="548">
        <v>2</v>
      </c>
      <c r="K82" s="548">
        <v>2</v>
      </c>
      <c r="L82" s="548">
        <v>2</v>
      </c>
      <c r="M82" s="548">
        <v>0</v>
      </c>
      <c r="N82" s="528">
        <f>SUM(F82:M82)</f>
        <v>13</v>
      </c>
      <c r="O82" s="544">
        <v>149.47999999999999</v>
      </c>
      <c r="P82" s="522">
        <f t="shared" ref="P82:P118" si="8">N82*O82</f>
        <v>1943.2399999999998</v>
      </c>
      <c r="Q82" s="3"/>
      <c r="R82" s="105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  <c r="EK82" s="4"/>
      <c r="EL82" s="4"/>
      <c r="EM82" s="4"/>
      <c r="EN82" s="4"/>
      <c r="EO82" s="4"/>
      <c r="EP82" s="4"/>
      <c r="EQ82" s="4"/>
      <c r="ER82" s="4"/>
      <c r="ES82" s="4"/>
      <c r="ET82" s="4"/>
      <c r="EU82" s="4"/>
      <c r="EV82" s="4"/>
      <c r="EW82" s="4"/>
      <c r="EX82" s="4"/>
      <c r="EY82" s="4"/>
      <c r="EZ82" s="4"/>
      <c r="FA82" s="4"/>
      <c r="FB82" s="4"/>
      <c r="FC82" s="4"/>
      <c r="FD82" s="4"/>
      <c r="FE82" s="4"/>
      <c r="FF82" s="4"/>
      <c r="FG82" s="4"/>
      <c r="FH82" s="4"/>
      <c r="FI82" s="4"/>
      <c r="FJ82" s="4"/>
      <c r="FK82" s="4"/>
      <c r="FL82" s="4"/>
      <c r="FM82" s="4"/>
      <c r="FN82" s="4"/>
      <c r="FO82" s="4"/>
      <c r="FP82" s="4"/>
      <c r="FQ82" s="4"/>
      <c r="FR82" s="4"/>
      <c r="FS82" s="4"/>
      <c r="FT82" s="4"/>
      <c r="FU82" s="4"/>
      <c r="FV82" s="4"/>
      <c r="FW82" s="4"/>
      <c r="FX82" s="4"/>
      <c r="FY82" s="4"/>
      <c r="FZ82" s="4"/>
      <c r="GA82" s="4"/>
      <c r="GB82" s="4"/>
      <c r="GC82" s="4"/>
      <c r="GD82" s="4"/>
      <c r="GE82" s="4"/>
      <c r="GF82" s="4"/>
      <c r="GG82" s="4"/>
      <c r="GH82" s="4"/>
      <c r="GI82" s="4"/>
      <c r="GJ82" s="4"/>
      <c r="GK82" s="4"/>
      <c r="GL82" s="4"/>
      <c r="GM82" s="4"/>
      <c r="GN82" s="4"/>
      <c r="GO82" s="4"/>
      <c r="GP82" s="4"/>
      <c r="GQ82" s="4"/>
      <c r="GR82" s="4"/>
      <c r="GS82" s="4"/>
      <c r="GT82" s="4"/>
      <c r="GU82" s="4"/>
      <c r="GV82" s="4"/>
      <c r="GW82" s="4"/>
      <c r="GX82" s="4"/>
      <c r="GY82" s="4"/>
      <c r="GZ82" s="4"/>
      <c r="HA82" s="4"/>
      <c r="HB82" s="4"/>
      <c r="HC82" s="4"/>
      <c r="HD82" s="4"/>
      <c r="HE82" s="4"/>
      <c r="HF82" s="4"/>
      <c r="HG82" s="4"/>
      <c r="HH82" s="4"/>
      <c r="HI82" s="4"/>
      <c r="HJ82" s="4"/>
      <c r="HK82" s="4"/>
      <c r="HL82" s="4"/>
      <c r="HM82" s="4"/>
      <c r="HN82" s="4"/>
      <c r="HO82" s="4"/>
      <c r="HP82" s="4"/>
      <c r="HQ82" s="4"/>
      <c r="HR82" s="4"/>
      <c r="HS82" s="4"/>
      <c r="HT82" s="4"/>
      <c r="HU82" s="4"/>
      <c r="HV82" s="4"/>
      <c r="HW82" s="4"/>
      <c r="HX82" s="4"/>
      <c r="HY82" s="4"/>
      <c r="HZ82" s="4"/>
      <c r="IA82" s="4"/>
      <c r="IB82" s="4"/>
      <c r="IC82" s="4"/>
      <c r="ID82" s="4"/>
      <c r="IE82" s="4"/>
      <c r="IF82" s="4"/>
      <c r="IG82" s="4"/>
    </row>
    <row r="83" spans="1:241" ht="45.2" customHeight="1">
      <c r="A83" s="560" t="s">
        <v>251</v>
      </c>
      <c r="B83" s="579" t="s">
        <v>36</v>
      </c>
      <c r="C83" s="630" t="s">
        <v>252</v>
      </c>
      <c r="D83" s="585" t="s">
        <v>253</v>
      </c>
      <c r="E83" s="597" t="s">
        <v>61</v>
      </c>
      <c r="F83" s="547">
        <v>18</v>
      </c>
      <c r="G83" s="547">
        <v>6</v>
      </c>
      <c r="H83" s="547">
        <v>24</v>
      </c>
      <c r="I83" s="548">
        <v>7</v>
      </c>
      <c r="J83" s="548">
        <v>12</v>
      </c>
      <c r="K83" s="548">
        <v>12</v>
      </c>
      <c r="L83" s="548">
        <v>6</v>
      </c>
      <c r="M83" s="548">
        <v>0</v>
      </c>
      <c r="N83" s="528">
        <f t="shared" ref="N83:N118" si="9">SUM(F83:M83)</f>
        <v>85</v>
      </c>
      <c r="O83" s="544">
        <v>98.14</v>
      </c>
      <c r="P83" s="522">
        <f t="shared" si="8"/>
        <v>8341.9</v>
      </c>
      <c r="Q83" s="3"/>
      <c r="R83" s="1054"/>
      <c r="S83" s="4"/>
      <c r="T83" s="4"/>
      <c r="U83" s="4"/>
      <c r="V83" s="520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  <c r="EK83" s="4"/>
      <c r="EL83" s="4"/>
      <c r="EM83" s="4"/>
      <c r="EN83" s="4"/>
      <c r="EO83" s="4"/>
      <c r="EP83" s="4"/>
      <c r="EQ83" s="4"/>
      <c r="ER83" s="4"/>
      <c r="ES83" s="4"/>
      <c r="ET83" s="4"/>
      <c r="EU83" s="4"/>
      <c r="EV83" s="4"/>
      <c r="EW83" s="4"/>
      <c r="EX83" s="4"/>
      <c r="EY83" s="4"/>
      <c r="EZ83" s="4"/>
      <c r="FA83" s="4"/>
      <c r="FB83" s="4"/>
      <c r="FC83" s="4"/>
      <c r="FD83" s="4"/>
      <c r="FE83" s="4"/>
      <c r="FF83" s="4"/>
      <c r="FG83" s="4"/>
      <c r="FH83" s="4"/>
      <c r="FI83" s="4"/>
      <c r="FJ83" s="4"/>
      <c r="FK83" s="4"/>
      <c r="FL83" s="4"/>
      <c r="FM83" s="4"/>
      <c r="FN83" s="4"/>
      <c r="FO83" s="4"/>
      <c r="FP83" s="4"/>
      <c r="FQ83" s="4"/>
      <c r="FR83" s="4"/>
      <c r="FS83" s="4"/>
      <c r="FT83" s="4"/>
      <c r="FU83" s="4"/>
      <c r="FV83" s="4"/>
      <c r="FW83" s="4"/>
      <c r="FX83" s="4"/>
      <c r="FY83" s="4"/>
      <c r="FZ83" s="4"/>
      <c r="GA83" s="4"/>
      <c r="GB83" s="4"/>
      <c r="GC83" s="4"/>
      <c r="GD83" s="4"/>
      <c r="GE83" s="4"/>
      <c r="GF83" s="4"/>
      <c r="GG83" s="4"/>
      <c r="GH83" s="4"/>
      <c r="GI83" s="4"/>
      <c r="GJ83" s="4"/>
      <c r="GK83" s="4"/>
      <c r="GL83" s="4"/>
      <c r="GM83" s="4"/>
      <c r="GN83" s="4"/>
      <c r="GO83" s="4"/>
      <c r="GP83" s="4"/>
      <c r="GQ83" s="4"/>
      <c r="GR83" s="4"/>
      <c r="GS83" s="4"/>
      <c r="GT83" s="4"/>
      <c r="GU83" s="4"/>
      <c r="GV83" s="4"/>
      <c r="GW83" s="4"/>
      <c r="GX83" s="4"/>
      <c r="GY83" s="4"/>
      <c r="GZ83" s="4"/>
      <c r="HA83" s="4"/>
      <c r="HB83" s="4"/>
      <c r="HC83" s="4"/>
      <c r="HD83" s="4"/>
      <c r="HE83" s="4"/>
      <c r="HF83" s="4"/>
      <c r="HG83" s="4"/>
      <c r="HH83" s="4"/>
      <c r="HI83" s="4"/>
      <c r="HJ83" s="4"/>
      <c r="HK83" s="4"/>
      <c r="HL83" s="4"/>
      <c r="HM83" s="4"/>
      <c r="HN83" s="4"/>
      <c r="HO83" s="4"/>
      <c r="HP83" s="4"/>
      <c r="HQ83" s="4"/>
      <c r="HR83" s="4"/>
      <c r="HS83" s="4"/>
      <c r="HT83" s="4"/>
      <c r="HU83" s="4"/>
      <c r="HV83" s="4"/>
      <c r="HW83" s="4"/>
      <c r="HX83" s="4"/>
      <c r="HY83" s="4"/>
      <c r="HZ83" s="4"/>
      <c r="IA83" s="4"/>
      <c r="IB83" s="4"/>
      <c r="IC83" s="4"/>
      <c r="ID83" s="4"/>
      <c r="IE83" s="4"/>
      <c r="IF83" s="4"/>
      <c r="IG83" s="4"/>
    </row>
    <row r="84" spans="1:241" ht="33.75">
      <c r="A84" s="560" t="s">
        <v>254</v>
      </c>
      <c r="B84" s="579" t="s">
        <v>36</v>
      </c>
      <c r="C84" s="630" t="s">
        <v>255</v>
      </c>
      <c r="D84" s="585" t="s">
        <v>256</v>
      </c>
      <c r="E84" s="597" t="s">
        <v>61</v>
      </c>
      <c r="F84" s="547">
        <v>36</v>
      </c>
      <c r="G84" s="547">
        <v>30</v>
      </c>
      <c r="H84" s="547">
        <v>36</v>
      </c>
      <c r="I84" s="548">
        <v>36</v>
      </c>
      <c r="J84" s="548">
        <v>30</v>
      </c>
      <c r="K84" s="548">
        <v>31</v>
      </c>
      <c r="L84" s="548">
        <v>19</v>
      </c>
      <c r="M84" s="548">
        <v>0</v>
      </c>
      <c r="N84" s="528">
        <f t="shared" si="9"/>
        <v>218</v>
      </c>
      <c r="O84" s="544">
        <v>73.59</v>
      </c>
      <c r="P84" s="522">
        <f t="shared" si="8"/>
        <v>16042.62</v>
      </c>
      <c r="Q84" s="3"/>
      <c r="R84" s="105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  <c r="EK84" s="4"/>
      <c r="EL84" s="4"/>
      <c r="EM84" s="4"/>
      <c r="EN84" s="4"/>
      <c r="EO84" s="4"/>
      <c r="EP84" s="4"/>
      <c r="EQ84" s="4"/>
      <c r="ER84" s="4"/>
      <c r="ES84" s="4"/>
      <c r="ET84" s="4"/>
      <c r="EU84" s="4"/>
      <c r="EV84" s="4"/>
      <c r="EW84" s="4"/>
      <c r="EX84" s="4"/>
      <c r="EY84" s="4"/>
      <c r="EZ84" s="4"/>
      <c r="FA84" s="4"/>
      <c r="FB84" s="4"/>
      <c r="FC84" s="4"/>
      <c r="FD84" s="4"/>
      <c r="FE84" s="4"/>
      <c r="FF84" s="4"/>
      <c r="FG84" s="4"/>
      <c r="FH84" s="4"/>
      <c r="FI84" s="4"/>
      <c r="FJ84" s="4"/>
      <c r="FK84" s="4"/>
      <c r="FL84" s="4"/>
      <c r="FM84" s="4"/>
      <c r="FN84" s="4"/>
      <c r="FO84" s="4"/>
      <c r="FP84" s="4"/>
      <c r="FQ84" s="4"/>
      <c r="FR84" s="4"/>
      <c r="FS84" s="4"/>
      <c r="FT84" s="4"/>
      <c r="FU84" s="4"/>
      <c r="FV84" s="4"/>
      <c r="FW84" s="4"/>
      <c r="FX84" s="4"/>
      <c r="FY84" s="4"/>
      <c r="FZ84" s="4"/>
      <c r="GA84" s="4"/>
      <c r="GB84" s="4"/>
      <c r="GC84" s="4"/>
      <c r="GD84" s="4"/>
      <c r="GE84" s="4"/>
      <c r="GF84" s="4"/>
      <c r="GG84" s="4"/>
      <c r="GH84" s="4"/>
      <c r="GI84" s="4"/>
      <c r="GJ84" s="4"/>
      <c r="GK84" s="4"/>
      <c r="GL84" s="4"/>
      <c r="GM84" s="4"/>
      <c r="GN84" s="4"/>
      <c r="GO84" s="4"/>
      <c r="GP84" s="4"/>
      <c r="GQ84" s="4"/>
      <c r="GR84" s="4"/>
      <c r="GS84" s="4"/>
      <c r="GT84" s="4"/>
      <c r="GU84" s="4"/>
      <c r="GV84" s="4"/>
      <c r="GW84" s="4"/>
      <c r="GX84" s="4"/>
      <c r="GY84" s="4"/>
      <c r="GZ84" s="4"/>
      <c r="HA84" s="4"/>
      <c r="HB84" s="4"/>
      <c r="HC84" s="4"/>
      <c r="HD84" s="4"/>
      <c r="HE84" s="4"/>
      <c r="HF84" s="4"/>
      <c r="HG84" s="4"/>
      <c r="HH84" s="4"/>
      <c r="HI84" s="4"/>
      <c r="HJ84" s="4"/>
      <c r="HK84" s="4"/>
      <c r="HL84" s="4"/>
      <c r="HM84" s="4"/>
      <c r="HN84" s="4"/>
      <c r="HO84" s="4"/>
      <c r="HP84" s="4"/>
      <c r="HQ84" s="4"/>
      <c r="HR84" s="4"/>
      <c r="HS84" s="4"/>
      <c r="HT84" s="4"/>
      <c r="HU84" s="4"/>
      <c r="HV84" s="4"/>
      <c r="HW84" s="4"/>
      <c r="HX84" s="4"/>
      <c r="HY84" s="4"/>
      <c r="HZ84" s="4"/>
      <c r="IA84" s="4"/>
      <c r="IB84" s="4"/>
      <c r="IC84" s="4"/>
      <c r="ID84" s="4"/>
      <c r="IE84" s="4"/>
      <c r="IF84" s="4"/>
      <c r="IG84" s="4"/>
    </row>
    <row r="85" spans="1:241" ht="33.75">
      <c r="A85" s="560" t="s">
        <v>257</v>
      </c>
      <c r="B85" s="244" t="s">
        <v>36</v>
      </c>
      <c r="C85" s="630" t="s">
        <v>258</v>
      </c>
      <c r="D85" s="585" t="s">
        <v>259</v>
      </c>
      <c r="E85" s="597" t="s">
        <v>61</v>
      </c>
      <c r="F85" s="547">
        <v>1</v>
      </c>
      <c r="G85" s="547">
        <v>12</v>
      </c>
      <c r="H85" s="547">
        <v>14</v>
      </c>
      <c r="I85" s="548">
        <v>12</v>
      </c>
      <c r="J85" s="548">
        <v>18</v>
      </c>
      <c r="K85" s="548">
        <v>18</v>
      </c>
      <c r="L85" s="548">
        <v>13</v>
      </c>
      <c r="M85" s="548">
        <v>0</v>
      </c>
      <c r="N85" s="528">
        <f t="shared" si="9"/>
        <v>88</v>
      </c>
      <c r="O85" s="544">
        <v>64.260000000000005</v>
      </c>
      <c r="P85" s="522">
        <f t="shared" si="8"/>
        <v>5654.88</v>
      </c>
      <c r="Q85" s="3"/>
      <c r="R85" s="105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  <c r="EK85" s="4"/>
      <c r="EL85" s="4"/>
      <c r="EM85" s="4"/>
      <c r="EN85" s="4"/>
      <c r="EO85" s="4"/>
      <c r="EP85" s="4"/>
      <c r="EQ85" s="4"/>
      <c r="ER85" s="4"/>
      <c r="ES85" s="4"/>
      <c r="ET85" s="4"/>
      <c r="EU85" s="4"/>
      <c r="EV85" s="4"/>
      <c r="EW85" s="4"/>
      <c r="EX85" s="4"/>
      <c r="EY85" s="4"/>
      <c r="EZ85" s="4"/>
      <c r="FA85" s="4"/>
      <c r="FB85" s="4"/>
      <c r="FC85" s="4"/>
      <c r="FD85" s="4"/>
      <c r="FE85" s="4"/>
      <c r="FF85" s="4"/>
      <c r="FG85" s="4"/>
      <c r="FH85" s="4"/>
      <c r="FI85" s="4"/>
      <c r="FJ85" s="4"/>
      <c r="FK85" s="4"/>
      <c r="FL85" s="4"/>
      <c r="FM85" s="4"/>
      <c r="FN85" s="4"/>
      <c r="FO85" s="4"/>
      <c r="FP85" s="4"/>
      <c r="FQ85" s="4"/>
      <c r="FR85" s="4"/>
      <c r="FS85" s="4"/>
      <c r="FT85" s="4"/>
      <c r="FU85" s="4"/>
      <c r="FV85" s="4"/>
      <c r="FW85" s="4"/>
      <c r="FX85" s="4"/>
      <c r="FY85" s="4"/>
      <c r="FZ85" s="4"/>
      <c r="GA85" s="4"/>
      <c r="GB85" s="4"/>
      <c r="GC85" s="4"/>
      <c r="GD85" s="4"/>
      <c r="GE85" s="4"/>
      <c r="GF85" s="4"/>
      <c r="GG85" s="4"/>
      <c r="GH85" s="4"/>
      <c r="GI85" s="4"/>
      <c r="GJ85" s="4"/>
      <c r="GK85" s="4"/>
      <c r="GL85" s="4"/>
      <c r="GM85" s="4"/>
      <c r="GN85" s="4"/>
      <c r="GO85" s="4"/>
      <c r="GP85" s="4"/>
      <c r="GQ85" s="4"/>
      <c r="GR85" s="4"/>
      <c r="GS85" s="4"/>
      <c r="GT85" s="4"/>
      <c r="GU85" s="4"/>
      <c r="GV85" s="4"/>
      <c r="GW85" s="4"/>
      <c r="GX85" s="4"/>
      <c r="GY85" s="4"/>
      <c r="GZ85" s="4"/>
      <c r="HA85" s="4"/>
      <c r="HB85" s="4"/>
      <c r="HC85" s="4"/>
      <c r="HD85" s="4"/>
      <c r="HE85" s="4"/>
      <c r="HF85" s="4"/>
      <c r="HG85" s="4"/>
      <c r="HH85" s="4"/>
      <c r="HI85" s="4"/>
      <c r="HJ85" s="4"/>
      <c r="HK85" s="4"/>
      <c r="HL85" s="4"/>
      <c r="HM85" s="4"/>
      <c r="HN85" s="4"/>
      <c r="HO85" s="4"/>
      <c r="HP85" s="4"/>
      <c r="HQ85" s="4"/>
      <c r="HR85" s="4"/>
      <c r="HS85" s="4"/>
      <c r="HT85" s="4"/>
      <c r="HU85" s="4"/>
      <c r="HV85" s="4"/>
      <c r="HW85" s="4"/>
      <c r="HX85" s="4"/>
      <c r="HY85" s="4"/>
      <c r="HZ85" s="4"/>
      <c r="IA85" s="4"/>
      <c r="IB85" s="4"/>
      <c r="IC85" s="4"/>
      <c r="ID85" s="4"/>
      <c r="IE85" s="4"/>
      <c r="IF85" s="4"/>
      <c r="IG85" s="4"/>
    </row>
    <row r="86" spans="1:241" ht="33.75">
      <c r="A86" s="560" t="s">
        <v>260</v>
      </c>
      <c r="B86" s="196" t="s">
        <v>26</v>
      </c>
      <c r="C86" s="631" t="s">
        <v>261</v>
      </c>
      <c r="D86" s="585" t="s">
        <v>262</v>
      </c>
      <c r="E86" s="599" t="s">
        <v>61</v>
      </c>
      <c r="F86" s="547">
        <v>18</v>
      </c>
      <c r="G86" s="547">
        <v>26</v>
      </c>
      <c r="H86" s="547">
        <v>18</v>
      </c>
      <c r="I86" s="548">
        <v>18</v>
      </c>
      <c r="J86" s="548">
        <v>12</v>
      </c>
      <c r="K86" s="548">
        <v>12</v>
      </c>
      <c r="L86" s="548">
        <v>13</v>
      </c>
      <c r="M86" s="548">
        <v>0</v>
      </c>
      <c r="N86" s="528">
        <f t="shared" si="9"/>
        <v>117</v>
      </c>
      <c r="O86" s="544">
        <f>'2-COMPOSIÇÃO_CUSTO_UNITÁRIO'!H192</f>
        <v>69.079736000000011</v>
      </c>
      <c r="P86" s="522">
        <f t="shared" si="8"/>
        <v>8082.3291120000013</v>
      </c>
      <c r="Q86" s="3"/>
      <c r="R86" s="105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  <c r="EK86" s="4"/>
      <c r="EL86" s="4"/>
      <c r="EM86" s="4"/>
      <c r="EN86" s="4"/>
      <c r="EO86" s="4"/>
      <c r="EP86" s="4"/>
      <c r="EQ86" s="4"/>
      <c r="ER86" s="4"/>
      <c r="ES86" s="4"/>
      <c r="ET86" s="4"/>
      <c r="EU86" s="4"/>
      <c r="EV86" s="4"/>
      <c r="EW86" s="4"/>
      <c r="EX86" s="4"/>
      <c r="EY86" s="4"/>
      <c r="EZ86" s="4"/>
      <c r="FA86" s="4"/>
      <c r="FB86" s="4"/>
      <c r="FC86" s="4"/>
      <c r="FD86" s="4"/>
      <c r="FE86" s="4"/>
      <c r="FF86" s="4"/>
      <c r="FG86" s="4"/>
      <c r="FH86" s="4"/>
      <c r="FI86" s="4"/>
      <c r="FJ86" s="4"/>
      <c r="FK86" s="4"/>
      <c r="FL86" s="4"/>
      <c r="FM86" s="4"/>
      <c r="FN86" s="4"/>
      <c r="FO86" s="4"/>
      <c r="FP86" s="4"/>
      <c r="FQ86" s="4"/>
      <c r="FR86" s="4"/>
      <c r="FS86" s="4"/>
      <c r="FT86" s="4"/>
      <c r="FU86" s="4"/>
      <c r="FV86" s="4"/>
      <c r="FW86" s="4"/>
      <c r="FX86" s="4"/>
      <c r="FY86" s="4"/>
      <c r="FZ86" s="4"/>
      <c r="GA86" s="4"/>
      <c r="GB86" s="4"/>
      <c r="GC86" s="4"/>
      <c r="GD86" s="4"/>
      <c r="GE86" s="4"/>
      <c r="GF86" s="4"/>
      <c r="GG86" s="4"/>
      <c r="GH86" s="4"/>
      <c r="GI86" s="4"/>
      <c r="GJ86" s="4"/>
      <c r="GK86" s="4"/>
      <c r="GL86" s="4"/>
      <c r="GM86" s="4"/>
      <c r="GN86" s="4"/>
      <c r="GO86" s="4"/>
      <c r="GP86" s="4"/>
      <c r="GQ86" s="4"/>
      <c r="GR86" s="4"/>
      <c r="GS86" s="4"/>
      <c r="GT86" s="4"/>
      <c r="GU86" s="4"/>
      <c r="GV86" s="4"/>
      <c r="GW86" s="4"/>
      <c r="GX86" s="4"/>
      <c r="GY86" s="4"/>
      <c r="GZ86" s="4"/>
      <c r="HA86" s="4"/>
      <c r="HB86" s="4"/>
      <c r="HC86" s="4"/>
      <c r="HD86" s="4"/>
      <c r="HE86" s="4"/>
      <c r="HF86" s="4"/>
      <c r="HG86" s="4"/>
      <c r="HH86" s="4"/>
      <c r="HI86" s="4"/>
      <c r="HJ86" s="4"/>
      <c r="HK86" s="4"/>
      <c r="HL86" s="4"/>
      <c r="HM86" s="4"/>
      <c r="HN86" s="4"/>
      <c r="HO86" s="4"/>
      <c r="HP86" s="4"/>
      <c r="HQ86" s="4"/>
      <c r="HR86" s="4"/>
      <c r="HS86" s="4"/>
      <c r="HT86" s="4"/>
      <c r="HU86" s="4"/>
      <c r="HV86" s="4"/>
      <c r="HW86" s="4"/>
      <c r="HX86" s="4"/>
      <c r="HY86" s="4"/>
      <c r="HZ86" s="4"/>
      <c r="IA86" s="4"/>
      <c r="IB86" s="4"/>
      <c r="IC86" s="4"/>
      <c r="ID86" s="4"/>
      <c r="IE86" s="4"/>
      <c r="IF86" s="4"/>
      <c r="IG86" s="4"/>
    </row>
    <row r="87" spans="1:241" ht="22.5">
      <c r="A87" s="560" t="s">
        <v>263</v>
      </c>
      <c r="B87" s="244" t="s">
        <v>36</v>
      </c>
      <c r="C87" s="633" t="s">
        <v>264</v>
      </c>
      <c r="D87" s="585" t="s">
        <v>265</v>
      </c>
      <c r="E87" s="597" t="s">
        <v>196</v>
      </c>
      <c r="F87" s="547">
        <v>6</v>
      </c>
      <c r="G87" s="547">
        <v>0</v>
      </c>
      <c r="H87" s="547">
        <v>3</v>
      </c>
      <c r="I87" s="548">
        <v>0</v>
      </c>
      <c r="J87" s="548">
        <v>0</v>
      </c>
      <c r="K87" s="548">
        <v>0</v>
      </c>
      <c r="L87" s="548">
        <v>0</v>
      </c>
      <c r="M87" s="548">
        <v>0</v>
      </c>
      <c r="N87" s="528">
        <f t="shared" si="9"/>
        <v>9</v>
      </c>
      <c r="O87" s="544">
        <v>132.24</v>
      </c>
      <c r="P87" s="522">
        <f t="shared" si="8"/>
        <v>1190.1600000000001</v>
      </c>
      <c r="Q87" s="3"/>
      <c r="R87" s="105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  <c r="EK87" s="4"/>
      <c r="EL87" s="4"/>
      <c r="EM87" s="4"/>
      <c r="EN87" s="4"/>
      <c r="EO87" s="4"/>
      <c r="EP87" s="4"/>
      <c r="EQ87" s="4"/>
      <c r="ER87" s="4"/>
      <c r="ES87" s="4"/>
      <c r="ET87" s="4"/>
      <c r="EU87" s="4"/>
      <c r="EV87" s="4"/>
      <c r="EW87" s="4"/>
      <c r="EX87" s="4"/>
      <c r="EY87" s="4"/>
      <c r="EZ87" s="4"/>
      <c r="FA87" s="4"/>
      <c r="FB87" s="4"/>
      <c r="FC87" s="4"/>
      <c r="FD87" s="4"/>
      <c r="FE87" s="4"/>
      <c r="FF87" s="4"/>
      <c r="FG87" s="4"/>
      <c r="FH87" s="4"/>
      <c r="FI87" s="4"/>
      <c r="FJ87" s="4"/>
      <c r="FK87" s="4"/>
      <c r="FL87" s="4"/>
      <c r="FM87" s="4"/>
      <c r="FN87" s="4"/>
      <c r="FO87" s="4"/>
      <c r="FP87" s="4"/>
      <c r="FQ87" s="4"/>
      <c r="FR87" s="4"/>
      <c r="FS87" s="4"/>
      <c r="FT87" s="4"/>
      <c r="FU87" s="4"/>
      <c r="FV87" s="4"/>
      <c r="FW87" s="4"/>
      <c r="FX87" s="4"/>
      <c r="FY87" s="4"/>
      <c r="FZ87" s="4"/>
      <c r="GA87" s="4"/>
      <c r="GB87" s="4"/>
      <c r="GC87" s="4"/>
      <c r="GD87" s="4"/>
      <c r="GE87" s="4"/>
      <c r="GF87" s="4"/>
      <c r="GG87" s="4"/>
      <c r="GH87" s="4"/>
      <c r="GI87" s="4"/>
      <c r="GJ87" s="4"/>
      <c r="GK87" s="4"/>
      <c r="GL87" s="4"/>
      <c r="GM87" s="4"/>
      <c r="GN87" s="4"/>
      <c r="GO87" s="4"/>
      <c r="GP87" s="4"/>
      <c r="GQ87" s="4"/>
      <c r="GR87" s="4"/>
      <c r="GS87" s="4"/>
      <c r="GT87" s="4"/>
      <c r="GU87" s="4"/>
      <c r="GV87" s="4"/>
      <c r="GW87" s="4"/>
      <c r="GX87" s="4"/>
      <c r="GY87" s="4"/>
      <c r="GZ87" s="4"/>
      <c r="HA87" s="4"/>
      <c r="HB87" s="4"/>
      <c r="HC87" s="4"/>
      <c r="HD87" s="4"/>
      <c r="HE87" s="4"/>
      <c r="HF87" s="4"/>
      <c r="HG87" s="4"/>
      <c r="HH87" s="4"/>
      <c r="HI87" s="4"/>
      <c r="HJ87" s="4"/>
      <c r="HK87" s="4"/>
      <c r="HL87" s="4"/>
      <c r="HM87" s="4"/>
      <c r="HN87" s="4"/>
      <c r="HO87" s="4"/>
      <c r="HP87" s="4"/>
      <c r="HQ87" s="4"/>
      <c r="HR87" s="4"/>
      <c r="HS87" s="4"/>
      <c r="HT87" s="4"/>
      <c r="HU87" s="4"/>
      <c r="HV87" s="4"/>
      <c r="HW87" s="4"/>
      <c r="HX87" s="4"/>
      <c r="HY87" s="4"/>
      <c r="HZ87" s="4"/>
      <c r="IA87" s="4"/>
      <c r="IB87" s="4"/>
      <c r="IC87" s="4"/>
      <c r="ID87" s="4"/>
      <c r="IE87" s="4"/>
      <c r="IF87" s="4"/>
      <c r="IG87" s="4"/>
    </row>
    <row r="88" spans="1:241" ht="22.5">
      <c r="A88" s="560" t="s">
        <v>266</v>
      </c>
      <c r="B88" s="244" t="s">
        <v>36</v>
      </c>
      <c r="C88" s="633" t="s">
        <v>267</v>
      </c>
      <c r="D88" s="585" t="s">
        <v>268</v>
      </c>
      <c r="E88" s="597" t="s">
        <v>196</v>
      </c>
      <c r="F88" s="547">
        <v>7</v>
      </c>
      <c r="G88" s="547">
        <v>8</v>
      </c>
      <c r="H88" s="547">
        <v>10</v>
      </c>
      <c r="I88" s="548">
        <v>12</v>
      </c>
      <c r="J88" s="548">
        <v>9</v>
      </c>
      <c r="K88" s="548">
        <v>9</v>
      </c>
      <c r="L88" s="548">
        <v>6</v>
      </c>
      <c r="M88" s="548">
        <v>0</v>
      </c>
      <c r="N88" s="528">
        <f t="shared" si="9"/>
        <v>61</v>
      </c>
      <c r="O88" s="544">
        <v>95.54</v>
      </c>
      <c r="P88" s="522">
        <f t="shared" si="8"/>
        <v>5827.9400000000005</v>
      </c>
      <c r="Q88" s="3"/>
      <c r="R88" s="105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  <c r="EK88" s="4"/>
      <c r="EL88" s="4"/>
      <c r="EM88" s="4"/>
      <c r="EN88" s="4"/>
      <c r="EO88" s="4"/>
      <c r="EP88" s="4"/>
      <c r="EQ88" s="4"/>
      <c r="ER88" s="4"/>
      <c r="ES88" s="4"/>
      <c r="ET88" s="4"/>
      <c r="EU88" s="4"/>
      <c r="EV88" s="4"/>
      <c r="EW88" s="4"/>
      <c r="EX88" s="4"/>
      <c r="EY88" s="4"/>
      <c r="EZ88" s="4"/>
      <c r="FA88" s="4"/>
      <c r="FB88" s="4"/>
      <c r="FC88" s="4"/>
      <c r="FD88" s="4"/>
      <c r="FE88" s="4"/>
      <c r="FF88" s="4"/>
      <c r="FG88" s="4"/>
      <c r="FH88" s="4"/>
      <c r="FI88" s="4"/>
      <c r="FJ88" s="4"/>
      <c r="FK88" s="4"/>
      <c r="FL88" s="4"/>
      <c r="FM88" s="4"/>
      <c r="FN88" s="4"/>
      <c r="FO88" s="4"/>
      <c r="FP88" s="4"/>
      <c r="FQ88" s="4"/>
      <c r="FR88" s="4"/>
      <c r="FS88" s="4"/>
      <c r="FT88" s="4"/>
      <c r="FU88" s="4"/>
      <c r="FV88" s="4"/>
      <c r="FW88" s="4"/>
      <c r="FX88" s="4"/>
      <c r="FY88" s="4"/>
      <c r="FZ88" s="4"/>
      <c r="GA88" s="4"/>
      <c r="GB88" s="4"/>
      <c r="GC88" s="4"/>
      <c r="GD88" s="4"/>
      <c r="GE88" s="4"/>
      <c r="GF88" s="4"/>
      <c r="GG88" s="4"/>
      <c r="GH88" s="4"/>
      <c r="GI88" s="4"/>
      <c r="GJ88" s="4"/>
      <c r="GK88" s="4"/>
      <c r="GL88" s="4"/>
      <c r="GM88" s="4"/>
      <c r="GN88" s="4"/>
      <c r="GO88" s="4"/>
      <c r="GP88" s="4"/>
      <c r="GQ88" s="4"/>
      <c r="GR88" s="4"/>
      <c r="GS88" s="4"/>
      <c r="GT88" s="4"/>
      <c r="GU88" s="4"/>
      <c r="GV88" s="4"/>
      <c r="GW88" s="4"/>
      <c r="GX88" s="4"/>
      <c r="GY88" s="4"/>
      <c r="GZ88" s="4"/>
      <c r="HA88" s="4"/>
      <c r="HB88" s="4"/>
      <c r="HC88" s="4"/>
      <c r="HD88" s="4"/>
      <c r="HE88" s="4"/>
      <c r="HF88" s="4"/>
      <c r="HG88" s="4"/>
      <c r="HH88" s="4"/>
      <c r="HI88" s="4"/>
      <c r="HJ88" s="4"/>
      <c r="HK88" s="4"/>
      <c r="HL88" s="4"/>
      <c r="HM88" s="4"/>
      <c r="HN88" s="4"/>
      <c r="HO88" s="4"/>
      <c r="HP88" s="4"/>
      <c r="HQ88" s="4"/>
      <c r="HR88" s="4"/>
      <c r="HS88" s="4"/>
      <c r="HT88" s="4"/>
      <c r="HU88" s="4"/>
      <c r="HV88" s="4"/>
      <c r="HW88" s="4"/>
      <c r="HX88" s="4"/>
      <c r="HY88" s="4"/>
      <c r="HZ88" s="4"/>
      <c r="IA88" s="4"/>
      <c r="IB88" s="4"/>
      <c r="IC88" s="4"/>
      <c r="ID88" s="4"/>
      <c r="IE88" s="4"/>
      <c r="IF88" s="4"/>
      <c r="IG88" s="4"/>
    </row>
    <row r="89" spans="1:241" ht="22.5">
      <c r="A89" s="560" t="s">
        <v>269</v>
      </c>
      <c r="B89" s="244" t="s">
        <v>36</v>
      </c>
      <c r="C89" s="633" t="s">
        <v>270</v>
      </c>
      <c r="D89" s="585" t="s">
        <v>271</v>
      </c>
      <c r="E89" s="597" t="s">
        <v>196</v>
      </c>
      <c r="F89" s="547">
        <v>1</v>
      </c>
      <c r="G89" s="547">
        <v>4</v>
      </c>
      <c r="H89" s="547">
        <v>4</v>
      </c>
      <c r="I89" s="548">
        <v>4</v>
      </c>
      <c r="J89" s="548">
        <v>4</v>
      </c>
      <c r="K89" s="548">
        <v>4</v>
      </c>
      <c r="L89" s="548">
        <v>4</v>
      </c>
      <c r="M89" s="548">
        <v>0</v>
      </c>
      <c r="N89" s="528">
        <f t="shared" si="9"/>
        <v>25</v>
      </c>
      <c r="O89" s="544">
        <v>79.31</v>
      </c>
      <c r="P89" s="522">
        <f t="shared" si="8"/>
        <v>1982.75</v>
      </c>
      <c r="Q89" s="3"/>
      <c r="R89" s="105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  <c r="EK89" s="4"/>
      <c r="EL89" s="4"/>
      <c r="EM89" s="4"/>
      <c r="EN89" s="4"/>
      <c r="EO89" s="4"/>
      <c r="EP89" s="4"/>
      <c r="EQ89" s="4"/>
      <c r="ER89" s="4"/>
      <c r="ES89" s="4"/>
      <c r="ET89" s="4"/>
      <c r="EU89" s="4"/>
      <c r="EV89" s="4"/>
      <c r="EW89" s="4"/>
      <c r="EX89" s="4"/>
      <c r="EY89" s="4"/>
      <c r="EZ89" s="4"/>
      <c r="FA89" s="4"/>
      <c r="FB89" s="4"/>
      <c r="FC89" s="4"/>
      <c r="FD89" s="4"/>
      <c r="FE89" s="4"/>
      <c r="FF89" s="4"/>
      <c r="FG89" s="4"/>
      <c r="FH89" s="4"/>
      <c r="FI89" s="4"/>
      <c r="FJ89" s="4"/>
      <c r="FK89" s="4"/>
      <c r="FL89" s="4"/>
      <c r="FM89" s="4"/>
      <c r="FN89" s="4"/>
      <c r="FO89" s="4"/>
      <c r="FP89" s="4"/>
      <c r="FQ89" s="4"/>
      <c r="FR89" s="4"/>
      <c r="FS89" s="4"/>
      <c r="FT89" s="4"/>
      <c r="FU89" s="4"/>
      <c r="FV89" s="4"/>
      <c r="FW89" s="4"/>
      <c r="FX89" s="4"/>
      <c r="FY89" s="4"/>
      <c r="FZ89" s="4"/>
      <c r="GA89" s="4"/>
      <c r="GB89" s="4"/>
      <c r="GC89" s="4"/>
      <c r="GD89" s="4"/>
      <c r="GE89" s="4"/>
      <c r="GF89" s="4"/>
      <c r="GG89" s="4"/>
      <c r="GH89" s="4"/>
      <c r="GI89" s="4"/>
      <c r="GJ89" s="4"/>
      <c r="GK89" s="4"/>
      <c r="GL89" s="4"/>
      <c r="GM89" s="4"/>
      <c r="GN89" s="4"/>
      <c r="GO89" s="4"/>
      <c r="GP89" s="4"/>
      <c r="GQ89" s="4"/>
      <c r="GR89" s="4"/>
      <c r="GS89" s="4"/>
      <c r="GT89" s="4"/>
      <c r="GU89" s="4"/>
      <c r="GV89" s="4"/>
      <c r="GW89" s="4"/>
      <c r="GX89" s="4"/>
      <c r="GY89" s="4"/>
      <c r="GZ89" s="4"/>
      <c r="HA89" s="4"/>
      <c r="HB89" s="4"/>
      <c r="HC89" s="4"/>
      <c r="HD89" s="4"/>
      <c r="HE89" s="4"/>
      <c r="HF89" s="4"/>
      <c r="HG89" s="4"/>
      <c r="HH89" s="4"/>
      <c r="HI89" s="4"/>
      <c r="HJ89" s="4"/>
      <c r="HK89" s="4"/>
      <c r="HL89" s="4"/>
      <c r="HM89" s="4"/>
      <c r="HN89" s="4"/>
      <c r="HO89" s="4"/>
      <c r="HP89" s="4"/>
      <c r="HQ89" s="4"/>
      <c r="HR89" s="4"/>
      <c r="HS89" s="4"/>
      <c r="HT89" s="4"/>
      <c r="HU89" s="4"/>
      <c r="HV89" s="4"/>
      <c r="HW89" s="4"/>
      <c r="HX89" s="4"/>
      <c r="HY89" s="4"/>
      <c r="HZ89" s="4"/>
      <c r="IA89" s="4"/>
      <c r="IB89" s="4"/>
      <c r="IC89" s="4"/>
      <c r="ID89" s="4"/>
      <c r="IE89" s="4"/>
      <c r="IF89" s="4"/>
      <c r="IG89" s="4"/>
    </row>
    <row r="90" spans="1:241" ht="22.5">
      <c r="A90" s="560" t="s">
        <v>272</v>
      </c>
      <c r="B90" s="244" t="s">
        <v>273</v>
      </c>
      <c r="C90" s="633" t="s">
        <v>274</v>
      </c>
      <c r="D90" s="585" t="s">
        <v>275</v>
      </c>
      <c r="E90" s="597" t="s">
        <v>196</v>
      </c>
      <c r="F90" s="547">
        <v>5</v>
      </c>
      <c r="G90" s="547">
        <v>9</v>
      </c>
      <c r="H90" s="547">
        <v>5</v>
      </c>
      <c r="I90" s="548">
        <v>6</v>
      </c>
      <c r="J90" s="548">
        <v>4</v>
      </c>
      <c r="K90" s="548">
        <v>5</v>
      </c>
      <c r="L90" s="548">
        <v>5</v>
      </c>
      <c r="M90" s="548">
        <v>0</v>
      </c>
      <c r="N90" s="528">
        <f t="shared" si="9"/>
        <v>39</v>
      </c>
      <c r="O90" s="544">
        <v>54.09</v>
      </c>
      <c r="P90" s="522">
        <f t="shared" si="8"/>
        <v>2109.5100000000002</v>
      </c>
      <c r="Q90" s="3"/>
      <c r="R90" s="105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  <c r="EK90" s="4"/>
      <c r="EL90" s="4"/>
      <c r="EM90" s="4"/>
      <c r="EN90" s="4"/>
      <c r="EO90" s="4"/>
      <c r="EP90" s="4"/>
      <c r="EQ90" s="4"/>
      <c r="ER90" s="4"/>
      <c r="ES90" s="4"/>
      <c r="ET90" s="4"/>
      <c r="EU90" s="4"/>
      <c r="EV90" s="4"/>
      <c r="EW90" s="4"/>
      <c r="EX90" s="4"/>
      <c r="EY90" s="4"/>
      <c r="EZ90" s="4"/>
      <c r="FA90" s="4"/>
      <c r="FB90" s="4"/>
      <c r="FC90" s="4"/>
      <c r="FD90" s="4"/>
      <c r="FE90" s="4"/>
      <c r="FF90" s="4"/>
      <c r="FG90" s="4"/>
      <c r="FH90" s="4"/>
      <c r="FI90" s="4"/>
      <c r="FJ90" s="4"/>
      <c r="FK90" s="4"/>
      <c r="FL90" s="4"/>
      <c r="FM90" s="4"/>
      <c r="FN90" s="4"/>
      <c r="FO90" s="4"/>
      <c r="FP90" s="4"/>
      <c r="FQ90" s="4"/>
      <c r="FR90" s="4"/>
      <c r="FS90" s="4"/>
      <c r="FT90" s="4"/>
      <c r="FU90" s="4"/>
      <c r="FV90" s="4"/>
      <c r="FW90" s="4"/>
      <c r="FX90" s="4"/>
      <c r="FY90" s="4"/>
      <c r="FZ90" s="4"/>
      <c r="GA90" s="4"/>
      <c r="GB90" s="4"/>
      <c r="GC90" s="4"/>
      <c r="GD90" s="4"/>
      <c r="GE90" s="4"/>
      <c r="GF90" s="4"/>
      <c r="GG90" s="4"/>
      <c r="GH90" s="4"/>
      <c r="GI90" s="4"/>
      <c r="GJ90" s="4"/>
      <c r="GK90" s="4"/>
      <c r="GL90" s="4"/>
      <c r="GM90" s="4"/>
      <c r="GN90" s="4"/>
      <c r="GO90" s="4"/>
      <c r="GP90" s="4"/>
      <c r="GQ90" s="4"/>
      <c r="GR90" s="4"/>
      <c r="GS90" s="4"/>
      <c r="GT90" s="4"/>
      <c r="GU90" s="4"/>
      <c r="GV90" s="4"/>
      <c r="GW90" s="4"/>
      <c r="GX90" s="4"/>
      <c r="GY90" s="4"/>
      <c r="GZ90" s="4"/>
      <c r="HA90" s="4"/>
      <c r="HB90" s="4"/>
      <c r="HC90" s="4"/>
      <c r="HD90" s="4"/>
      <c r="HE90" s="4"/>
      <c r="HF90" s="4"/>
      <c r="HG90" s="4"/>
      <c r="HH90" s="4"/>
      <c r="HI90" s="4"/>
      <c r="HJ90" s="4"/>
      <c r="HK90" s="4"/>
      <c r="HL90" s="4"/>
      <c r="HM90" s="4"/>
      <c r="HN90" s="4"/>
      <c r="HO90" s="4"/>
      <c r="HP90" s="4"/>
      <c r="HQ90" s="4"/>
      <c r="HR90" s="4"/>
      <c r="HS90" s="4"/>
      <c r="HT90" s="4"/>
      <c r="HU90" s="4"/>
      <c r="HV90" s="4"/>
      <c r="HW90" s="4"/>
      <c r="HX90" s="4"/>
      <c r="HY90" s="4"/>
      <c r="HZ90" s="4"/>
      <c r="IA90" s="4"/>
      <c r="IB90" s="4"/>
      <c r="IC90" s="4"/>
      <c r="ID90" s="4"/>
      <c r="IE90" s="4"/>
      <c r="IF90" s="4"/>
      <c r="IG90" s="4"/>
    </row>
    <row r="91" spans="1:241" ht="33.75">
      <c r="A91" s="560" t="s">
        <v>276</v>
      </c>
      <c r="B91" s="244" t="s">
        <v>26</v>
      </c>
      <c r="C91" s="638" t="s">
        <v>277</v>
      </c>
      <c r="D91" s="586" t="s">
        <v>278</v>
      </c>
      <c r="E91" s="597" t="s">
        <v>217</v>
      </c>
      <c r="F91" s="547">
        <v>1</v>
      </c>
      <c r="G91" s="547">
        <v>2</v>
      </c>
      <c r="H91" s="547">
        <v>2</v>
      </c>
      <c r="I91" s="548">
        <v>2</v>
      </c>
      <c r="J91" s="548">
        <v>2</v>
      </c>
      <c r="K91" s="548">
        <v>2</v>
      </c>
      <c r="L91" s="548">
        <v>2</v>
      </c>
      <c r="M91" s="548">
        <v>0</v>
      </c>
      <c r="N91" s="528">
        <f t="shared" si="9"/>
        <v>13</v>
      </c>
      <c r="O91" s="544">
        <f>'2-COMPOSIÇÃO_CUSTO_UNITÁRIO'!H463</f>
        <v>142.688975</v>
      </c>
      <c r="P91" s="522">
        <f t="shared" si="8"/>
        <v>1854.9566749999999</v>
      </c>
      <c r="Q91" s="3"/>
      <c r="R91" s="105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  <c r="EM91" s="4"/>
      <c r="EN91" s="4"/>
      <c r="EO91" s="4"/>
      <c r="EP91" s="4"/>
      <c r="EQ91" s="4"/>
      <c r="ER91" s="4"/>
      <c r="ES91" s="4"/>
      <c r="ET91" s="4"/>
      <c r="EU91" s="4"/>
      <c r="EV91" s="4"/>
      <c r="EW91" s="4"/>
      <c r="EX91" s="4"/>
      <c r="EY91" s="4"/>
      <c r="EZ91" s="4"/>
      <c r="FA91" s="4"/>
      <c r="FB91" s="4"/>
      <c r="FC91" s="4"/>
      <c r="FD91" s="4"/>
      <c r="FE91" s="4"/>
      <c r="FF91" s="4"/>
      <c r="FG91" s="4"/>
      <c r="FH91" s="4"/>
      <c r="FI91" s="4"/>
      <c r="FJ91" s="4"/>
      <c r="FK91" s="4"/>
      <c r="FL91" s="4"/>
      <c r="FM91" s="4"/>
      <c r="FN91" s="4"/>
      <c r="FO91" s="4"/>
      <c r="FP91" s="4"/>
      <c r="FQ91" s="4"/>
      <c r="FR91" s="4"/>
      <c r="FS91" s="4"/>
      <c r="FT91" s="4"/>
      <c r="FU91" s="4"/>
      <c r="FV91" s="4"/>
      <c r="FW91" s="4"/>
      <c r="FX91" s="4"/>
      <c r="FY91" s="4"/>
      <c r="FZ91" s="4"/>
      <c r="GA91" s="4"/>
      <c r="GB91" s="4"/>
      <c r="GC91" s="4"/>
      <c r="GD91" s="4"/>
      <c r="GE91" s="4"/>
      <c r="GF91" s="4"/>
      <c r="GG91" s="4"/>
      <c r="GH91" s="4"/>
      <c r="GI91" s="4"/>
      <c r="GJ91" s="4"/>
      <c r="GK91" s="4"/>
      <c r="GL91" s="4"/>
      <c r="GM91" s="4"/>
      <c r="GN91" s="4"/>
      <c r="GO91" s="4"/>
      <c r="GP91" s="4"/>
      <c r="GQ91" s="4"/>
      <c r="GR91" s="4"/>
      <c r="GS91" s="4"/>
      <c r="GT91" s="4"/>
      <c r="GU91" s="4"/>
      <c r="GV91" s="4"/>
      <c r="GW91" s="4"/>
      <c r="GX91" s="4"/>
      <c r="GY91" s="4"/>
      <c r="GZ91" s="4"/>
      <c r="HA91" s="4"/>
      <c r="HB91" s="4"/>
      <c r="HC91" s="4"/>
      <c r="HD91" s="4"/>
      <c r="HE91" s="4"/>
      <c r="HF91" s="4"/>
      <c r="HG91" s="4"/>
      <c r="HH91" s="4"/>
      <c r="HI91" s="4"/>
      <c r="HJ91" s="4"/>
      <c r="HK91" s="4"/>
      <c r="HL91" s="4"/>
      <c r="HM91" s="4"/>
      <c r="HN91" s="4"/>
      <c r="HO91" s="4"/>
      <c r="HP91" s="4"/>
      <c r="HQ91" s="4"/>
      <c r="HR91" s="4"/>
      <c r="HS91" s="4"/>
      <c r="HT91" s="4"/>
      <c r="HU91" s="4"/>
      <c r="HV91" s="4"/>
      <c r="HW91" s="4"/>
      <c r="HX91" s="4"/>
      <c r="HY91" s="4"/>
      <c r="HZ91" s="4"/>
      <c r="IA91" s="4"/>
      <c r="IB91" s="4"/>
      <c r="IC91" s="4"/>
      <c r="ID91" s="4"/>
      <c r="IE91" s="4"/>
      <c r="IF91" s="4"/>
      <c r="IG91" s="4"/>
    </row>
    <row r="92" spans="1:241" ht="33.75">
      <c r="A92" s="560" t="s">
        <v>279</v>
      </c>
      <c r="B92" s="244" t="s">
        <v>36</v>
      </c>
      <c r="C92" s="633" t="s">
        <v>280</v>
      </c>
      <c r="D92" s="585" t="s">
        <v>281</v>
      </c>
      <c r="E92" s="597" t="s">
        <v>217</v>
      </c>
      <c r="F92" s="547">
        <v>1</v>
      </c>
      <c r="G92" s="547">
        <v>2</v>
      </c>
      <c r="H92" s="547">
        <v>2</v>
      </c>
      <c r="I92" s="548">
        <v>2</v>
      </c>
      <c r="J92" s="548">
        <v>2</v>
      </c>
      <c r="K92" s="548">
        <v>2</v>
      </c>
      <c r="L92" s="548">
        <v>2</v>
      </c>
      <c r="M92" s="548">
        <v>0</v>
      </c>
      <c r="N92" s="528">
        <f t="shared" si="9"/>
        <v>13</v>
      </c>
      <c r="O92" s="544">
        <v>66.349999999999994</v>
      </c>
      <c r="P92" s="522">
        <f t="shared" si="8"/>
        <v>862.55</v>
      </c>
      <c r="Q92" s="3"/>
      <c r="R92" s="105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  <c r="EK92" s="4"/>
      <c r="EL92" s="4"/>
      <c r="EM92" s="4"/>
      <c r="EN92" s="4"/>
      <c r="EO92" s="4"/>
      <c r="EP92" s="4"/>
      <c r="EQ92" s="4"/>
      <c r="ER92" s="4"/>
      <c r="ES92" s="4"/>
      <c r="ET92" s="4"/>
      <c r="EU92" s="4"/>
      <c r="EV92" s="4"/>
      <c r="EW92" s="4"/>
      <c r="EX92" s="4"/>
      <c r="EY92" s="4"/>
      <c r="EZ92" s="4"/>
      <c r="FA92" s="4"/>
      <c r="FB92" s="4"/>
      <c r="FC92" s="4"/>
      <c r="FD92" s="4"/>
      <c r="FE92" s="4"/>
      <c r="FF92" s="4"/>
      <c r="FG92" s="4"/>
      <c r="FH92" s="4"/>
      <c r="FI92" s="4"/>
      <c r="FJ92" s="4"/>
      <c r="FK92" s="4"/>
      <c r="FL92" s="4"/>
      <c r="FM92" s="4"/>
      <c r="FN92" s="4"/>
      <c r="FO92" s="4"/>
      <c r="FP92" s="4"/>
      <c r="FQ92" s="4"/>
      <c r="FR92" s="4"/>
      <c r="FS92" s="4"/>
      <c r="FT92" s="4"/>
      <c r="FU92" s="4"/>
      <c r="FV92" s="4"/>
      <c r="FW92" s="4"/>
      <c r="FX92" s="4"/>
      <c r="FY92" s="4"/>
      <c r="FZ92" s="4"/>
      <c r="GA92" s="4"/>
      <c r="GB92" s="4"/>
      <c r="GC92" s="4"/>
      <c r="GD92" s="4"/>
      <c r="GE92" s="4"/>
      <c r="GF92" s="4"/>
      <c r="GG92" s="4"/>
      <c r="GH92" s="4"/>
      <c r="GI92" s="4"/>
      <c r="GJ92" s="4"/>
      <c r="GK92" s="4"/>
      <c r="GL92" s="4"/>
      <c r="GM92" s="4"/>
      <c r="GN92" s="4"/>
      <c r="GO92" s="4"/>
      <c r="GP92" s="4"/>
      <c r="GQ92" s="4"/>
      <c r="GR92" s="4"/>
      <c r="GS92" s="4"/>
      <c r="GT92" s="4"/>
      <c r="GU92" s="4"/>
      <c r="GV92" s="4"/>
      <c r="GW92" s="4"/>
      <c r="GX92" s="4"/>
      <c r="GY92" s="4"/>
      <c r="GZ92" s="4"/>
      <c r="HA92" s="4"/>
      <c r="HB92" s="4"/>
      <c r="HC92" s="4"/>
      <c r="HD92" s="4"/>
      <c r="HE92" s="4"/>
      <c r="HF92" s="4"/>
      <c r="HG92" s="4"/>
      <c r="HH92" s="4"/>
      <c r="HI92" s="4"/>
      <c r="HJ92" s="4"/>
      <c r="HK92" s="4"/>
      <c r="HL92" s="4"/>
      <c r="HM92" s="4"/>
      <c r="HN92" s="4"/>
      <c r="HO92" s="4"/>
      <c r="HP92" s="4"/>
      <c r="HQ92" s="4"/>
      <c r="HR92" s="4"/>
      <c r="HS92" s="4"/>
      <c r="HT92" s="4"/>
      <c r="HU92" s="4"/>
      <c r="HV92" s="4"/>
      <c r="HW92" s="4"/>
      <c r="HX92" s="4"/>
      <c r="HY92" s="4"/>
      <c r="HZ92" s="4"/>
      <c r="IA92" s="4"/>
      <c r="IB92" s="4"/>
      <c r="IC92" s="4"/>
      <c r="ID92" s="4"/>
      <c r="IE92" s="4"/>
      <c r="IF92" s="4"/>
      <c r="IG92" s="4"/>
    </row>
    <row r="93" spans="1:241" ht="33.75">
      <c r="A93" s="560" t="s">
        <v>282</v>
      </c>
      <c r="B93" s="244" t="s">
        <v>36</v>
      </c>
      <c r="C93" s="633" t="s">
        <v>283</v>
      </c>
      <c r="D93" s="585" t="s">
        <v>284</v>
      </c>
      <c r="E93" s="597"/>
      <c r="F93" s="547">
        <v>1</v>
      </c>
      <c r="G93" s="547">
        <v>2</v>
      </c>
      <c r="H93" s="547">
        <v>2</v>
      </c>
      <c r="I93" s="548">
        <v>2</v>
      </c>
      <c r="J93" s="548">
        <v>2</v>
      </c>
      <c r="K93" s="548">
        <v>2</v>
      </c>
      <c r="L93" s="548">
        <v>2</v>
      </c>
      <c r="M93" s="548">
        <v>0</v>
      </c>
      <c r="N93" s="528">
        <f t="shared" si="9"/>
        <v>13</v>
      </c>
      <c r="O93" s="544">
        <v>48.46</v>
      </c>
      <c r="P93" s="522">
        <f t="shared" si="8"/>
        <v>629.98</v>
      </c>
      <c r="Q93" s="3"/>
      <c r="R93" s="105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  <c r="EK93" s="4"/>
      <c r="EL93" s="4"/>
      <c r="EM93" s="4"/>
      <c r="EN93" s="4"/>
      <c r="EO93" s="4"/>
      <c r="EP93" s="4"/>
      <c r="EQ93" s="4"/>
      <c r="ER93" s="4"/>
      <c r="ES93" s="4"/>
      <c r="ET93" s="4"/>
      <c r="EU93" s="4"/>
      <c r="EV93" s="4"/>
      <c r="EW93" s="4"/>
      <c r="EX93" s="4"/>
      <c r="EY93" s="4"/>
      <c r="EZ93" s="4"/>
      <c r="FA93" s="4"/>
      <c r="FB93" s="4"/>
      <c r="FC93" s="4"/>
      <c r="FD93" s="4"/>
      <c r="FE93" s="4"/>
      <c r="FF93" s="4"/>
      <c r="FG93" s="4"/>
      <c r="FH93" s="4"/>
      <c r="FI93" s="4"/>
      <c r="FJ93" s="4"/>
      <c r="FK93" s="4"/>
      <c r="FL93" s="4"/>
      <c r="FM93" s="4"/>
      <c r="FN93" s="4"/>
      <c r="FO93" s="4"/>
      <c r="FP93" s="4"/>
      <c r="FQ93" s="4"/>
      <c r="FR93" s="4"/>
      <c r="FS93" s="4"/>
      <c r="FT93" s="4"/>
      <c r="FU93" s="4"/>
      <c r="FV93" s="4"/>
      <c r="FW93" s="4"/>
      <c r="FX93" s="4"/>
      <c r="FY93" s="4"/>
      <c r="FZ93" s="4"/>
      <c r="GA93" s="4"/>
      <c r="GB93" s="4"/>
      <c r="GC93" s="4"/>
      <c r="GD93" s="4"/>
      <c r="GE93" s="4"/>
      <c r="GF93" s="4"/>
      <c r="GG93" s="4"/>
      <c r="GH93" s="4"/>
      <c r="GI93" s="4"/>
      <c r="GJ93" s="4"/>
      <c r="GK93" s="4"/>
      <c r="GL93" s="4"/>
      <c r="GM93" s="4"/>
      <c r="GN93" s="4"/>
      <c r="GO93" s="4"/>
      <c r="GP93" s="4"/>
      <c r="GQ93" s="4"/>
      <c r="GR93" s="4"/>
      <c r="GS93" s="4"/>
      <c r="GT93" s="4"/>
      <c r="GU93" s="4"/>
      <c r="GV93" s="4"/>
      <c r="GW93" s="4"/>
      <c r="GX93" s="4"/>
      <c r="GY93" s="4"/>
      <c r="GZ93" s="4"/>
      <c r="HA93" s="4"/>
      <c r="HB93" s="4"/>
      <c r="HC93" s="4"/>
      <c r="HD93" s="4"/>
      <c r="HE93" s="4"/>
      <c r="HF93" s="4"/>
      <c r="HG93" s="4"/>
      <c r="HH93" s="4"/>
      <c r="HI93" s="4"/>
      <c r="HJ93" s="4"/>
      <c r="HK93" s="4"/>
      <c r="HL93" s="4"/>
      <c r="HM93" s="4"/>
      <c r="HN93" s="4"/>
      <c r="HO93" s="4"/>
      <c r="HP93" s="4"/>
      <c r="HQ93" s="4"/>
      <c r="HR93" s="4"/>
      <c r="HS93" s="4"/>
      <c r="HT93" s="4"/>
      <c r="HU93" s="4"/>
      <c r="HV93" s="4"/>
      <c r="HW93" s="4"/>
      <c r="HX93" s="4"/>
      <c r="HY93" s="4"/>
      <c r="HZ93" s="4"/>
      <c r="IA93" s="4"/>
      <c r="IB93" s="4"/>
      <c r="IC93" s="4"/>
      <c r="ID93" s="4"/>
      <c r="IE93" s="4"/>
      <c r="IF93" s="4"/>
      <c r="IG93" s="4"/>
    </row>
    <row r="94" spans="1:241" ht="33.75">
      <c r="A94" s="560" t="s">
        <v>285</v>
      </c>
      <c r="B94" s="244" t="s">
        <v>36</v>
      </c>
      <c r="C94" s="633" t="s">
        <v>286</v>
      </c>
      <c r="D94" s="585" t="s">
        <v>287</v>
      </c>
      <c r="E94" s="597"/>
      <c r="F94" s="547">
        <v>2</v>
      </c>
      <c r="G94" s="547">
        <v>0</v>
      </c>
      <c r="H94" s="547">
        <v>1</v>
      </c>
      <c r="I94" s="548">
        <v>2</v>
      </c>
      <c r="J94" s="548">
        <v>0</v>
      </c>
      <c r="K94" s="548">
        <v>1</v>
      </c>
      <c r="L94" s="548">
        <v>1</v>
      </c>
      <c r="M94" s="548">
        <v>0</v>
      </c>
      <c r="N94" s="528">
        <f t="shared" si="9"/>
        <v>7</v>
      </c>
      <c r="O94" s="544">
        <v>48.46</v>
      </c>
      <c r="P94" s="522">
        <f t="shared" si="8"/>
        <v>339.22</v>
      </c>
      <c r="Q94" s="3"/>
      <c r="R94" s="105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  <c r="EK94" s="4"/>
      <c r="EL94" s="4"/>
      <c r="EM94" s="4"/>
      <c r="EN94" s="4"/>
      <c r="EO94" s="4"/>
      <c r="EP94" s="4"/>
      <c r="EQ94" s="4"/>
      <c r="ER94" s="4"/>
      <c r="ES94" s="4"/>
      <c r="ET94" s="4"/>
      <c r="EU94" s="4"/>
      <c r="EV94" s="4"/>
      <c r="EW94" s="4"/>
      <c r="EX94" s="4"/>
      <c r="EY94" s="4"/>
      <c r="EZ94" s="4"/>
      <c r="FA94" s="4"/>
      <c r="FB94" s="4"/>
      <c r="FC94" s="4"/>
      <c r="FD94" s="4"/>
      <c r="FE94" s="4"/>
      <c r="FF94" s="4"/>
      <c r="FG94" s="4"/>
      <c r="FH94" s="4"/>
      <c r="FI94" s="4"/>
      <c r="FJ94" s="4"/>
      <c r="FK94" s="4"/>
      <c r="FL94" s="4"/>
      <c r="FM94" s="4"/>
      <c r="FN94" s="4"/>
      <c r="FO94" s="4"/>
      <c r="FP94" s="4"/>
      <c r="FQ94" s="4"/>
      <c r="FR94" s="4"/>
      <c r="FS94" s="4"/>
      <c r="FT94" s="4"/>
      <c r="FU94" s="4"/>
      <c r="FV94" s="4"/>
      <c r="FW94" s="4"/>
      <c r="FX94" s="4"/>
      <c r="FY94" s="4"/>
      <c r="FZ94" s="4"/>
      <c r="GA94" s="4"/>
      <c r="GB94" s="4"/>
      <c r="GC94" s="4"/>
      <c r="GD94" s="4"/>
      <c r="GE94" s="4"/>
      <c r="GF94" s="4"/>
      <c r="GG94" s="4"/>
      <c r="GH94" s="4"/>
      <c r="GI94" s="4"/>
      <c r="GJ94" s="4"/>
      <c r="GK94" s="4"/>
      <c r="GL94" s="4"/>
      <c r="GM94" s="4"/>
      <c r="GN94" s="4"/>
      <c r="GO94" s="4"/>
      <c r="GP94" s="4"/>
      <c r="GQ94" s="4"/>
      <c r="GR94" s="4"/>
      <c r="GS94" s="4"/>
      <c r="GT94" s="4"/>
      <c r="GU94" s="4"/>
      <c r="GV94" s="4"/>
      <c r="GW94" s="4"/>
      <c r="GX94" s="4"/>
      <c r="GY94" s="4"/>
      <c r="GZ94" s="4"/>
      <c r="HA94" s="4"/>
      <c r="HB94" s="4"/>
      <c r="HC94" s="4"/>
      <c r="HD94" s="4"/>
      <c r="HE94" s="4"/>
      <c r="HF94" s="4"/>
      <c r="HG94" s="4"/>
      <c r="HH94" s="4"/>
      <c r="HI94" s="4"/>
      <c r="HJ94" s="4"/>
      <c r="HK94" s="4"/>
      <c r="HL94" s="4"/>
      <c r="HM94" s="4"/>
      <c r="HN94" s="4"/>
      <c r="HO94" s="4"/>
      <c r="HP94" s="4"/>
      <c r="HQ94" s="4"/>
      <c r="HR94" s="4"/>
      <c r="HS94" s="4"/>
      <c r="HT94" s="4"/>
      <c r="HU94" s="4"/>
      <c r="HV94" s="4"/>
      <c r="HW94" s="4"/>
      <c r="HX94" s="4"/>
      <c r="HY94" s="4"/>
      <c r="HZ94" s="4"/>
      <c r="IA94" s="4"/>
      <c r="IB94" s="4"/>
      <c r="IC94" s="4"/>
      <c r="ID94" s="4"/>
      <c r="IE94" s="4"/>
      <c r="IF94" s="4"/>
      <c r="IG94" s="4"/>
    </row>
    <row r="95" spans="1:241" ht="33.75">
      <c r="A95" s="560" t="s">
        <v>288</v>
      </c>
      <c r="B95" s="244" t="s">
        <v>36</v>
      </c>
      <c r="C95" s="633" t="s">
        <v>289</v>
      </c>
      <c r="D95" s="585" t="s">
        <v>290</v>
      </c>
      <c r="E95" s="597"/>
      <c r="F95" s="547">
        <v>1</v>
      </c>
      <c r="G95" s="547">
        <v>2</v>
      </c>
      <c r="H95" s="547">
        <v>1</v>
      </c>
      <c r="I95" s="548">
        <v>2</v>
      </c>
      <c r="J95" s="548">
        <v>2</v>
      </c>
      <c r="K95" s="548">
        <v>2</v>
      </c>
      <c r="L95" s="548">
        <v>2</v>
      </c>
      <c r="M95" s="548">
        <v>0</v>
      </c>
      <c r="N95" s="528">
        <f t="shared" si="9"/>
        <v>12</v>
      </c>
      <c r="O95" s="544">
        <v>42.05</v>
      </c>
      <c r="P95" s="522">
        <f t="shared" si="8"/>
        <v>504.59999999999997</v>
      </c>
      <c r="Q95" s="3"/>
      <c r="R95" s="105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  <c r="EK95" s="4"/>
      <c r="EL95" s="4"/>
      <c r="EM95" s="4"/>
      <c r="EN95" s="4"/>
      <c r="EO95" s="4"/>
      <c r="EP95" s="4"/>
      <c r="EQ95" s="4"/>
      <c r="ER95" s="4"/>
      <c r="ES95" s="4"/>
      <c r="ET95" s="4"/>
      <c r="EU95" s="4"/>
      <c r="EV95" s="4"/>
      <c r="EW95" s="4"/>
      <c r="EX95" s="4"/>
      <c r="EY95" s="4"/>
      <c r="EZ95" s="4"/>
      <c r="FA95" s="4"/>
      <c r="FB95" s="4"/>
      <c r="FC95" s="4"/>
      <c r="FD95" s="4"/>
      <c r="FE95" s="4"/>
      <c r="FF95" s="4"/>
      <c r="FG95" s="4"/>
      <c r="FH95" s="4"/>
      <c r="FI95" s="4"/>
      <c r="FJ95" s="4"/>
      <c r="FK95" s="4"/>
      <c r="FL95" s="4"/>
      <c r="FM95" s="4"/>
      <c r="FN95" s="4"/>
      <c r="FO95" s="4"/>
      <c r="FP95" s="4"/>
      <c r="FQ95" s="4"/>
      <c r="FR95" s="4"/>
      <c r="FS95" s="4"/>
      <c r="FT95" s="4"/>
      <c r="FU95" s="4"/>
      <c r="FV95" s="4"/>
      <c r="FW95" s="4"/>
      <c r="FX95" s="4"/>
      <c r="FY95" s="4"/>
      <c r="FZ95" s="4"/>
      <c r="GA95" s="4"/>
      <c r="GB95" s="4"/>
      <c r="GC95" s="4"/>
      <c r="GD95" s="4"/>
      <c r="GE95" s="4"/>
      <c r="GF95" s="4"/>
      <c r="GG95" s="4"/>
      <c r="GH95" s="4"/>
      <c r="GI95" s="4"/>
      <c r="GJ95" s="4"/>
      <c r="GK95" s="4"/>
      <c r="GL95" s="4"/>
      <c r="GM95" s="4"/>
      <c r="GN95" s="4"/>
      <c r="GO95" s="4"/>
      <c r="GP95" s="4"/>
      <c r="GQ95" s="4"/>
      <c r="GR95" s="4"/>
      <c r="GS95" s="4"/>
      <c r="GT95" s="4"/>
      <c r="GU95" s="4"/>
      <c r="GV95" s="4"/>
      <c r="GW95" s="4"/>
      <c r="GX95" s="4"/>
      <c r="GY95" s="4"/>
      <c r="GZ95" s="4"/>
      <c r="HA95" s="4"/>
      <c r="HB95" s="4"/>
      <c r="HC95" s="4"/>
      <c r="HD95" s="4"/>
      <c r="HE95" s="4"/>
      <c r="HF95" s="4"/>
      <c r="HG95" s="4"/>
      <c r="HH95" s="4"/>
      <c r="HI95" s="4"/>
      <c r="HJ95" s="4"/>
      <c r="HK95" s="4"/>
      <c r="HL95" s="4"/>
      <c r="HM95" s="4"/>
      <c r="HN95" s="4"/>
      <c r="HO95" s="4"/>
      <c r="HP95" s="4"/>
      <c r="HQ95" s="4"/>
      <c r="HR95" s="4"/>
      <c r="HS95" s="4"/>
      <c r="HT95" s="4"/>
      <c r="HU95" s="4"/>
      <c r="HV95" s="4"/>
      <c r="HW95" s="4"/>
      <c r="HX95" s="4"/>
      <c r="HY95" s="4"/>
      <c r="HZ95" s="4"/>
      <c r="IA95" s="4"/>
      <c r="IB95" s="4"/>
      <c r="IC95" s="4"/>
      <c r="ID95" s="4"/>
      <c r="IE95" s="4"/>
      <c r="IF95" s="4"/>
      <c r="IG95" s="4"/>
    </row>
    <row r="96" spans="1:241" ht="24" customHeight="1">
      <c r="A96" s="560" t="s">
        <v>291</v>
      </c>
      <c r="B96" s="244" t="s">
        <v>36</v>
      </c>
      <c r="C96" s="633" t="s">
        <v>292</v>
      </c>
      <c r="D96" s="585" t="s">
        <v>293</v>
      </c>
      <c r="E96" s="599" t="s">
        <v>196</v>
      </c>
      <c r="F96" s="547">
        <v>1</v>
      </c>
      <c r="G96" s="547">
        <v>1</v>
      </c>
      <c r="H96" s="547">
        <v>1</v>
      </c>
      <c r="I96" s="548">
        <v>1</v>
      </c>
      <c r="J96" s="548">
        <v>1</v>
      </c>
      <c r="K96" s="548">
        <v>1</v>
      </c>
      <c r="L96" s="548">
        <v>1</v>
      </c>
      <c r="M96" s="548">
        <v>0</v>
      </c>
      <c r="N96" s="528">
        <f t="shared" si="9"/>
        <v>7</v>
      </c>
      <c r="O96" s="544">
        <v>51.33</v>
      </c>
      <c r="P96" s="522">
        <f t="shared" si="8"/>
        <v>359.31</v>
      </c>
      <c r="Q96" s="3"/>
      <c r="R96" s="105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  <c r="EK96" s="4"/>
      <c r="EL96" s="4"/>
      <c r="EM96" s="4"/>
      <c r="EN96" s="4"/>
      <c r="EO96" s="4"/>
      <c r="EP96" s="4"/>
      <c r="EQ96" s="4"/>
      <c r="ER96" s="4"/>
      <c r="ES96" s="4"/>
      <c r="ET96" s="4"/>
      <c r="EU96" s="4"/>
      <c r="EV96" s="4"/>
      <c r="EW96" s="4"/>
      <c r="EX96" s="4"/>
      <c r="EY96" s="4"/>
      <c r="EZ96" s="4"/>
      <c r="FA96" s="4"/>
      <c r="FB96" s="4"/>
      <c r="FC96" s="4"/>
      <c r="FD96" s="4"/>
      <c r="FE96" s="4"/>
      <c r="FF96" s="4"/>
      <c r="FG96" s="4"/>
      <c r="FH96" s="4"/>
      <c r="FI96" s="4"/>
      <c r="FJ96" s="4"/>
      <c r="FK96" s="4"/>
      <c r="FL96" s="4"/>
      <c r="FM96" s="4"/>
      <c r="FN96" s="4"/>
      <c r="FO96" s="4"/>
      <c r="FP96" s="4"/>
      <c r="FQ96" s="4"/>
      <c r="FR96" s="4"/>
      <c r="FS96" s="4"/>
      <c r="FT96" s="4"/>
      <c r="FU96" s="4"/>
      <c r="FV96" s="4"/>
      <c r="FW96" s="4"/>
      <c r="FX96" s="4"/>
      <c r="FY96" s="4"/>
      <c r="FZ96" s="4"/>
      <c r="GA96" s="4"/>
      <c r="GB96" s="4"/>
      <c r="GC96" s="4"/>
      <c r="GD96" s="4"/>
      <c r="GE96" s="4"/>
      <c r="GF96" s="4"/>
      <c r="GG96" s="4"/>
      <c r="GH96" s="4"/>
      <c r="GI96" s="4"/>
      <c r="GJ96" s="4"/>
      <c r="GK96" s="4"/>
      <c r="GL96" s="4"/>
      <c r="GM96" s="4"/>
      <c r="GN96" s="4"/>
      <c r="GO96" s="4"/>
      <c r="GP96" s="4"/>
      <c r="GQ96" s="4"/>
      <c r="GR96" s="4"/>
      <c r="GS96" s="4"/>
      <c r="GT96" s="4"/>
      <c r="GU96" s="4"/>
      <c r="GV96" s="4"/>
      <c r="GW96" s="4"/>
      <c r="GX96" s="4"/>
      <c r="GY96" s="4"/>
      <c r="GZ96" s="4"/>
      <c r="HA96" s="4"/>
      <c r="HB96" s="4"/>
      <c r="HC96" s="4"/>
      <c r="HD96" s="4"/>
      <c r="HE96" s="4"/>
      <c r="HF96" s="4"/>
      <c r="HG96" s="4"/>
      <c r="HH96" s="4"/>
      <c r="HI96" s="4"/>
      <c r="HJ96" s="4"/>
      <c r="HK96" s="4"/>
      <c r="HL96" s="4"/>
      <c r="HM96" s="4"/>
      <c r="HN96" s="4"/>
      <c r="HO96" s="4"/>
      <c r="HP96" s="4"/>
      <c r="HQ96" s="4"/>
      <c r="HR96" s="4"/>
      <c r="HS96" s="4"/>
      <c r="HT96" s="4"/>
      <c r="HU96" s="4"/>
      <c r="HV96" s="4"/>
      <c r="HW96" s="4"/>
      <c r="HX96" s="4"/>
      <c r="HY96" s="4"/>
      <c r="HZ96" s="4"/>
      <c r="IA96" s="4"/>
      <c r="IB96" s="4"/>
      <c r="IC96" s="4"/>
      <c r="ID96" s="4"/>
      <c r="IE96" s="4"/>
      <c r="IF96" s="4"/>
      <c r="IG96" s="4"/>
    </row>
    <row r="97" spans="1:241" ht="21.75" customHeight="1">
      <c r="A97" s="560" t="s">
        <v>294</v>
      </c>
      <c r="B97" s="244" t="s">
        <v>36</v>
      </c>
      <c r="C97" s="633" t="s">
        <v>295</v>
      </c>
      <c r="D97" s="585" t="s">
        <v>296</v>
      </c>
      <c r="E97" s="599" t="s">
        <v>196</v>
      </c>
      <c r="F97" s="547">
        <v>2</v>
      </c>
      <c r="G97" s="547">
        <v>1</v>
      </c>
      <c r="H97" s="547">
        <v>1</v>
      </c>
      <c r="I97" s="548">
        <v>1</v>
      </c>
      <c r="J97" s="548">
        <v>1</v>
      </c>
      <c r="K97" s="548">
        <v>1</v>
      </c>
      <c r="L97" s="548">
        <v>1</v>
      </c>
      <c r="M97" s="548">
        <v>0</v>
      </c>
      <c r="N97" s="528">
        <f t="shared" si="9"/>
        <v>8</v>
      </c>
      <c r="O97" s="544">
        <v>37.49</v>
      </c>
      <c r="P97" s="522">
        <f t="shared" si="8"/>
        <v>299.92</v>
      </c>
      <c r="Q97" s="3"/>
      <c r="R97" s="105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  <c r="EK97" s="4"/>
      <c r="EL97" s="4"/>
      <c r="EM97" s="4"/>
      <c r="EN97" s="4"/>
      <c r="EO97" s="4"/>
      <c r="EP97" s="4"/>
      <c r="EQ97" s="4"/>
      <c r="ER97" s="4"/>
      <c r="ES97" s="4"/>
      <c r="ET97" s="4"/>
      <c r="EU97" s="4"/>
      <c r="EV97" s="4"/>
      <c r="EW97" s="4"/>
      <c r="EX97" s="4"/>
      <c r="EY97" s="4"/>
      <c r="EZ97" s="4"/>
      <c r="FA97" s="4"/>
      <c r="FB97" s="4"/>
      <c r="FC97" s="4"/>
      <c r="FD97" s="4"/>
      <c r="FE97" s="4"/>
      <c r="FF97" s="4"/>
      <c r="FG97" s="4"/>
      <c r="FH97" s="4"/>
      <c r="FI97" s="4"/>
      <c r="FJ97" s="4"/>
      <c r="FK97" s="4"/>
      <c r="FL97" s="4"/>
      <c r="FM97" s="4"/>
      <c r="FN97" s="4"/>
      <c r="FO97" s="4"/>
      <c r="FP97" s="4"/>
      <c r="FQ97" s="4"/>
      <c r="FR97" s="4"/>
      <c r="FS97" s="4"/>
      <c r="FT97" s="4"/>
      <c r="FU97" s="4"/>
      <c r="FV97" s="4"/>
      <c r="FW97" s="4"/>
      <c r="FX97" s="4"/>
      <c r="FY97" s="4"/>
      <c r="FZ97" s="4"/>
      <c r="GA97" s="4"/>
      <c r="GB97" s="4"/>
      <c r="GC97" s="4"/>
      <c r="GD97" s="4"/>
      <c r="GE97" s="4"/>
      <c r="GF97" s="4"/>
      <c r="GG97" s="4"/>
      <c r="GH97" s="4"/>
      <c r="GI97" s="4"/>
      <c r="GJ97" s="4"/>
      <c r="GK97" s="4"/>
      <c r="GL97" s="4"/>
      <c r="GM97" s="4"/>
      <c r="GN97" s="4"/>
      <c r="GO97" s="4"/>
      <c r="GP97" s="4"/>
      <c r="GQ97" s="4"/>
      <c r="GR97" s="4"/>
      <c r="GS97" s="4"/>
      <c r="GT97" s="4"/>
      <c r="GU97" s="4"/>
      <c r="GV97" s="4"/>
      <c r="GW97" s="4"/>
      <c r="GX97" s="4"/>
      <c r="GY97" s="4"/>
      <c r="GZ97" s="4"/>
      <c r="HA97" s="4"/>
      <c r="HB97" s="4"/>
      <c r="HC97" s="4"/>
      <c r="HD97" s="4"/>
      <c r="HE97" s="4"/>
      <c r="HF97" s="4"/>
      <c r="HG97" s="4"/>
      <c r="HH97" s="4"/>
      <c r="HI97" s="4"/>
      <c r="HJ97" s="4"/>
      <c r="HK97" s="4"/>
      <c r="HL97" s="4"/>
      <c r="HM97" s="4"/>
      <c r="HN97" s="4"/>
      <c r="HO97" s="4"/>
      <c r="HP97" s="4"/>
      <c r="HQ97" s="4"/>
      <c r="HR97" s="4"/>
      <c r="HS97" s="4"/>
      <c r="HT97" s="4"/>
      <c r="HU97" s="4"/>
      <c r="HV97" s="4"/>
      <c r="HW97" s="4"/>
      <c r="HX97" s="4"/>
      <c r="HY97" s="4"/>
      <c r="HZ97" s="4"/>
      <c r="IA97" s="4"/>
      <c r="IB97" s="4"/>
      <c r="IC97" s="4"/>
      <c r="ID97" s="4"/>
      <c r="IE97" s="4"/>
      <c r="IF97" s="4"/>
      <c r="IG97" s="4"/>
    </row>
    <row r="98" spans="1:241" ht="27.75" customHeight="1">
      <c r="A98" s="560" t="s">
        <v>297</v>
      </c>
      <c r="B98" s="244" t="s">
        <v>36</v>
      </c>
      <c r="C98" s="633" t="s">
        <v>298</v>
      </c>
      <c r="D98" s="585" t="s">
        <v>299</v>
      </c>
      <c r="E98" s="599" t="s">
        <v>196</v>
      </c>
      <c r="F98" s="547">
        <v>1</v>
      </c>
      <c r="G98" s="547">
        <v>1</v>
      </c>
      <c r="H98" s="547">
        <v>1</v>
      </c>
      <c r="I98" s="548">
        <v>1</v>
      </c>
      <c r="J98" s="548">
        <v>1</v>
      </c>
      <c r="K98" s="548">
        <v>1</v>
      </c>
      <c r="L98" s="548">
        <v>1</v>
      </c>
      <c r="M98" s="548">
        <v>0</v>
      </c>
      <c r="N98" s="528">
        <f t="shared" si="9"/>
        <v>7</v>
      </c>
      <c r="O98" s="544">
        <v>32.29</v>
      </c>
      <c r="P98" s="522">
        <f t="shared" si="8"/>
        <v>226.03</v>
      </c>
      <c r="Q98" s="3"/>
      <c r="R98" s="105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  <c r="EK98" s="4"/>
      <c r="EL98" s="4"/>
      <c r="EM98" s="4"/>
      <c r="EN98" s="4"/>
      <c r="EO98" s="4"/>
      <c r="EP98" s="4"/>
      <c r="EQ98" s="4"/>
      <c r="ER98" s="4"/>
      <c r="ES98" s="4"/>
      <c r="ET98" s="4"/>
      <c r="EU98" s="4"/>
      <c r="EV98" s="4"/>
      <c r="EW98" s="4"/>
      <c r="EX98" s="4"/>
      <c r="EY98" s="4"/>
      <c r="EZ98" s="4"/>
      <c r="FA98" s="4"/>
      <c r="FB98" s="4"/>
      <c r="FC98" s="4"/>
      <c r="FD98" s="4"/>
      <c r="FE98" s="4"/>
      <c r="FF98" s="4"/>
      <c r="FG98" s="4"/>
      <c r="FH98" s="4"/>
      <c r="FI98" s="4"/>
      <c r="FJ98" s="4"/>
      <c r="FK98" s="4"/>
      <c r="FL98" s="4"/>
      <c r="FM98" s="4"/>
      <c r="FN98" s="4"/>
      <c r="FO98" s="4"/>
      <c r="FP98" s="4"/>
      <c r="FQ98" s="4"/>
      <c r="FR98" s="4"/>
      <c r="FS98" s="4"/>
      <c r="FT98" s="4"/>
      <c r="FU98" s="4"/>
      <c r="FV98" s="4"/>
      <c r="FW98" s="4"/>
      <c r="FX98" s="4"/>
      <c r="FY98" s="4"/>
      <c r="FZ98" s="4"/>
      <c r="GA98" s="4"/>
      <c r="GB98" s="4"/>
      <c r="GC98" s="4"/>
      <c r="GD98" s="4"/>
      <c r="GE98" s="4"/>
      <c r="GF98" s="4"/>
      <c r="GG98" s="4"/>
      <c r="GH98" s="4"/>
      <c r="GI98" s="4"/>
      <c r="GJ98" s="4"/>
      <c r="GK98" s="4"/>
      <c r="GL98" s="4"/>
      <c r="GM98" s="4"/>
      <c r="GN98" s="4"/>
      <c r="GO98" s="4"/>
      <c r="GP98" s="4"/>
      <c r="GQ98" s="4"/>
      <c r="GR98" s="4"/>
      <c r="GS98" s="4"/>
      <c r="GT98" s="4"/>
      <c r="GU98" s="4"/>
      <c r="GV98" s="4"/>
      <c r="GW98" s="4"/>
      <c r="GX98" s="4"/>
      <c r="GY98" s="4"/>
      <c r="GZ98" s="4"/>
      <c r="HA98" s="4"/>
      <c r="HB98" s="4"/>
      <c r="HC98" s="4"/>
      <c r="HD98" s="4"/>
      <c r="HE98" s="4"/>
      <c r="HF98" s="4"/>
      <c r="HG98" s="4"/>
      <c r="HH98" s="4"/>
      <c r="HI98" s="4"/>
      <c r="HJ98" s="4"/>
      <c r="HK98" s="4"/>
      <c r="HL98" s="4"/>
      <c r="HM98" s="4"/>
      <c r="HN98" s="4"/>
      <c r="HO98" s="4"/>
      <c r="HP98" s="4"/>
      <c r="HQ98" s="4"/>
      <c r="HR98" s="4"/>
      <c r="HS98" s="4"/>
      <c r="HT98" s="4"/>
      <c r="HU98" s="4"/>
      <c r="HV98" s="4"/>
      <c r="HW98" s="4"/>
      <c r="HX98" s="4"/>
      <c r="HY98" s="4"/>
      <c r="HZ98" s="4"/>
      <c r="IA98" s="4"/>
      <c r="IB98" s="4"/>
      <c r="IC98" s="4"/>
      <c r="ID98" s="4"/>
      <c r="IE98" s="4"/>
      <c r="IF98" s="4"/>
      <c r="IG98" s="4"/>
    </row>
    <row r="99" spans="1:241" ht="30" customHeight="1">
      <c r="A99" s="560" t="s">
        <v>300</v>
      </c>
      <c r="B99" s="244" t="s">
        <v>36</v>
      </c>
      <c r="C99" s="639">
        <v>92658</v>
      </c>
      <c r="D99" s="585" t="s">
        <v>301</v>
      </c>
      <c r="E99" s="597" t="s">
        <v>196</v>
      </c>
      <c r="F99" s="547">
        <v>1</v>
      </c>
      <c r="G99" s="547">
        <v>1</v>
      </c>
      <c r="H99" s="547">
        <v>1</v>
      </c>
      <c r="I99" s="548">
        <v>1</v>
      </c>
      <c r="J99" s="548">
        <v>1</v>
      </c>
      <c r="K99" s="548">
        <v>1</v>
      </c>
      <c r="L99" s="548">
        <v>1</v>
      </c>
      <c r="M99" s="548">
        <v>0</v>
      </c>
      <c r="N99" s="528">
        <f t="shared" si="9"/>
        <v>7</v>
      </c>
      <c r="O99" s="544">
        <v>25.95</v>
      </c>
      <c r="P99" s="522">
        <f t="shared" si="8"/>
        <v>181.65</v>
      </c>
      <c r="Q99" s="3"/>
      <c r="R99" s="105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  <c r="EK99" s="4"/>
      <c r="EL99" s="4"/>
      <c r="EM99" s="4"/>
      <c r="EN99" s="4"/>
      <c r="EO99" s="4"/>
      <c r="EP99" s="4"/>
      <c r="EQ99" s="4"/>
      <c r="ER99" s="4"/>
      <c r="ES99" s="4"/>
      <c r="ET99" s="4"/>
      <c r="EU99" s="4"/>
      <c r="EV99" s="4"/>
      <c r="EW99" s="4"/>
      <c r="EX99" s="4"/>
      <c r="EY99" s="4"/>
      <c r="EZ99" s="4"/>
      <c r="FA99" s="4"/>
      <c r="FB99" s="4"/>
      <c r="FC99" s="4"/>
      <c r="FD99" s="4"/>
      <c r="FE99" s="4"/>
      <c r="FF99" s="4"/>
      <c r="FG99" s="4"/>
      <c r="FH99" s="4"/>
      <c r="FI99" s="4"/>
      <c r="FJ99" s="4"/>
      <c r="FK99" s="4"/>
      <c r="FL99" s="4"/>
      <c r="FM99" s="4"/>
      <c r="FN99" s="4"/>
      <c r="FO99" s="4"/>
      <c r="FP99" s="4"/>
      <c r="FQ99" s="4"/>
      <c r="FR99" s="4"/>
      <c r="FS99" s="4"/>
      <c r="FT99" s="4"/>
      <c r="FU99" s="4"/>
      <c r="FV99" s="4"/>
      <c r="FW99" s="4"/>
      <c r="FX99" s="4"/>
      <c r="FY99" s="4"/>
      <c r="FZ99" s="4"/>
      <c r="GA99" s="4"/>
      <c r="GB99" s="4"/>
      <c r="GC99" s="4"/>
      <c r="GD99" s="4"/>
      <c r="GE99" s="4"/>
      <c r="GF99" s="4"/>
      <c r="GG99" s="4"/>
      <c r="GH99" s="4"/>
      <c r="GI99" s="4"/>
      <c r="GJ99" s="4"/>
      <c r="GK99" s="4"/>
      <c r="GL99" s="4"/>
      <c r="GM99" s="4"/>
      <c r="GN99" s="4"/>
      <c r="GO99" s="4"/>
      <c r="GP99" s="4"/>
      <c r="GQ99" s="4"/>
      <c r="GR99" s="4"/>
      <c r="GS99" s="4"/>
      <c r="GT99" s="4"/>
      <c r="GU99" s="4"/>
      <c r="GV99" s="4"/>
      <c r="GW99" s="4"/>
      <c r="GX99" s="4"/>
      <c r="GY99" s="4"/>
      <c r="GZ99" s="4"/>
      <c r="HA99" s="4"/>
      <c r="HB99" s="4"/>
      <c r="HC99" s="4"/>
      <c r="HD99" s="4"/>
      <c r="HE99" s="4"/>
      <c r="HF99" s="4"/>
      <c r="HG99" s="4"/>
      <c r="HH99" s="4"/>
      <c r="HI99" s="4"/>
      <c r="HJ99" s="4"/>
      <c r="HK99" s="4"/>
      <c r="HL99" s="4"/>
      <c r="HM99" s="4"/>
      <c r="HN99" s="4"/>
      <c r="HO99" s="4"/>
      <c r="HP99" s="4"/>
      <c r="HQ99" s="4"/>
      <c r="HR99" s="4"/>
      <c r="HS99" s="4"/>
      <c r="HT99" s="4"/>
      <c r="HU99" s="4"/>
      <c r="HV99" s="4"/>
      <c r="HW99" s="4"/>
      <c r="HX99" s="4"/>
      <c r="HY99" s="4"/>
      <c r="HZ99" s="4"/>
      <c r="IA99" s="4"/>
      <c r="IB99" s="4"/>
      <c r="IC99" s="4"/>
      <c r="ID99" s="4"/>
      <c r="IE99" s="4"/>
      <c r="IF99" s="4"/>
      <c r="IG99" s="4"/>
    </row>
    <row r="100" spans="1:241">
      <c r="A100" s="560" t="s">
        <v>302</v>
      </c>
      <c r="B100" s="244" t="s">
        <v>36</v>
      </c>
      <c r="C100" s="640">
        <v>92356</v>
      </c>
      <c r="D100" s="585" t="s">
        <v>303</v>
      </c>
      <c r="E100" s="597" t="s">
        <v>196</v>
      </c>
      <c r="F100" s="547">
        <v>7</v>
      </c>
      <c r="G100" s="547">
        <v>2</v>
      </c>
      <c r="H100" s="547">
        <v>5</v>
      </c>
      <c r="I100" s="548">
        <v>2</v>
      </c>
      <c r="J100" s="548">
        <v>2</v>
      </c>
      <c r="K100" s="548">
        <v>2</v>
      </c>
      <c r="L100" s="548">
        <v>2</v>
      </c>
      <c r="M100" s="548">
        <v>0</v>
      </c>
      <c r="N100" s="528">
        <f t="shared" si="9"/>
        <v>22</v>
      </c>
      <c r="O100" s="544">
        <v>120.25</v>
      </c>
      <c r="P100" s="522">
        <f t="shared" si="8"/>
        <v>2645.5</v>
      </c>
      <c r="Q100" s="3"/>
      <c r="R100" s="105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  <c r="EK100" s="4"/>
      <c r="EL100" s="4"/>
      <c r="EM100" s="4"/>
      <c r="EN100" s="4"/>
      <c r="EO100" s="4"/>
      <c r="EP100" s="4"/>
      <c r="EQ100" s="4"/>
      <c r="ER100" s="4"/>
      <c r="ES100" s="4"/>
      <c r="ET100" s="4"/>
      <c r="EU100" s="4"/>
      <c r="EV100" s="4"/>
      <c r="EW100" s="4"/>
      <c r="EX100" s="4"/>
      <c r="EY100" s="4"/>
      <c r="EZ100" s="4"/>
      <c r="FA100" s="4"/>
      <c r="FB100" s="4"/>
      <c r="FC100" s="4"/>
      <c r="FD100" s="4"/>
      <c r="FE100" s="4"/>
      <c r="FF100" s="4"/>
      <c r="FG100" s="4"/>
      <c r="FH100" s="4"/>
      <c r="FI100" s="4"/>
      <c r="FJ100" s="4"/>
      <c r="FK100" s="4"/>
      <c r="FL100" s="4"/>
      <c r="FM100" s="4"/>
      <c r="FN100" s="4"/>
      <c r="FO100" s="4"/>
      <c r="FP100" s="4"/>
      <c r="FQ100" s="4"/>
      <c r="FR100" s="4"/>
      <c r="FS100" s="4"/>
      <c r="FT100" s="4"/>
      <c r="FU100" s="4"/>
      <c r="FV100" s="4"/>
      <c r="FW100" s="4"/>
      <c r="FX100" s="4"/>
      <c r="FY100" s="4"/>
      <c r="FZ100" s="4"/>
      <c r="GA100" s="4"/>
      <c r="GB100" s="4"/>
      <c r="GC100" s="4"/>
      <c r="GD100" s="4"/>
      <c r="GE100" s="4"/>
      <c r="GF100" s="4"/>
      <c r="GG100" s="4"/>
      <c r="GH100" s="4"/>
      <c r="GI100" s="4"/>
      <c r="GJ100" s="4"/>
      <c r="GK100" s="4"/>
      <c r="GL100" s="4"/>
      <c r="GM100" s="4"/>
      <c r="GN100" s="4"/>
      <c r="GO100" s="4"/>
      <c r="GP100" s="4"/>
      <c r="GQ100" s="4"/>
      <c r="GR100" s="4"/>
      <c r="GS100" s="4"/>
      <c r="GT100" s="4"/>
      <c r="GU100" s="4"/>
      <c r="GV100" s="4"/>
      <c r="GW100" s="4"/>
      <c r="GX100" s="4"/>
      <c r="GY100" s="4"/>
      <c r="GZ100" s="4"/>
      <c r="HA100" s="4"/>
      <c r="HB100" s="4"/>
      <c r="HC100" s="4"/>
      <c r="HD100" s="4"/>
      <c r="HE100" s="4"/>
      <c r="HF100" s="4"/>
      <c r="HG100" s="4"/>
      <c r="HH100" s="4"/>
      <c r="HI100" s="4"/>
      <c r="HJ100" s="4"/>
      <c r="HK100" s="4"/>
      <c r="HL100" s="4"/>
      <c r="HM100" s="4"/>
      <c r="HN100" s="4"/>
      <c r="HO100" s="4"/>
      <c r="HP100" s="4"/>
      <c r="HQ100" s="4"/>
      <c r="HR100" s="4"/>
      <c r="HS100" s="4"/>
      <c r="HT100" s="4"/>
      <c r="HU100" s="4"/>
      <c r="HV100" s="4"/>
      <c r="HW100" s="4"/>
      <c r="HX100" s="4"/>
      <c r="HY100" s="4"/>
      <c r="HZ100" s="4"/>
      <c r="IA100" s="4"/>
      <c r="IB100" s="4"/>
      <c r="IC100" s="4"/>
      <c r="ID100" s="4"/>
      <c r="IE100" s="4"/>
      <c r="IF100" s="4"/>
      <c r="IG100" s="4"/>
    </row>
    <row r="101" spans="1:241">
      <c r="A101" s="560" t="s">
        <v>304</v>
      </c>
      <c r="B101" s="244" t="s">
        <v>36</v>
      </c>
      <c r="C101" s="640">
        <v>92639</v>
      </c>
      <c r="D101" s="585" t="s">
        <v>305</v>
      </c>
      <c r="E101" s="597" t="s">
        <v>196</v>
      </c>
      <c r="F101" s="547">
        <v>7</v>
      </c>
      <c r="G101" s="547">
        <v>6</v>
      </c>
      <c r="H101" s="547">
        <v>10</v>
      </c>
      <c r="I101" s="548">
        <v>13</v>
      </c>
      <c r="J101" s="548">
        <v>9</v>
      </c>
      <c r="K101" s="548">
        <v>9</v>
      </c>
      <c r="L101" s="548">
        <v>7</v>
      </c>
      <c r="M101" s="548">
        <v>0</v>
      </c>
      <c r="N101" s="528">
        <f t="shared" si="9"/>
        <v>61</v>
      </c>
      <c r="O101" s="544">
        <v>89.57</v>
      </c>
      <c r="P101" s="522">
        <f t="shared" si="8"/>
        <v>5463.7699999999995</v>
      </c>
      <c r="Q101" s="3"/>
      <c r="R101" s="105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  <c r="EK101" s="4"/>
      <c r="EL101" s="4"/>
      <c r="EM101" s="4"/>
      <c r="EN101" s="4"/>
      <c r="EO101" s="4"/>
      <c r="EP101" s="4"/>
      <c r="EQ101" s="4"/>
      <c r="ER101" s="4"/>
      <c r="ES101" s="4"/>
      <c r="ET101" s="4"/>
      <c r="EU101" s="4"/>
      <c r="EV101" s="4"/>
      <c r="EW101" s="4"/>
      <c r="EX101" s="4"/>
      <c r="EY101" s="4"/>
      <c r="EZ101" s="4"/>
      <c r="FA101" s="4"/>
      <c r="FB101" s="4"/>
      <c r="FC101" s="4"/>
      <c r="FD101" s="4"/>
      <c r="FE101" s="4"/>
      <c r="FF101" s="4"/>
      <c r="FG101" s="4"/>
      <c r="FH101" s="4"/>
      <c r="FI101" s="4"/>
      <c r="FJ101" s="4"/>
      <c r="FK101" s="4"/>
      <c r="FL101" s="4"/>
      <c r="FM101" s="4"/>
      <c r="FN101" s="4"/>
      <c r="FO101" s="4"/>
      <c r="FP101" s="4"/>
      <c r="FQ101" s="4"/>
      <c r="FR101" s="4"/>
      <c r="FS101" s="4"/>
      <c r="FT101" s="4"/>
      <c r="FU101" s="4"/>
      <c r="FV101" s="4"/>
      <c r="FW101" s="4"/>
      <c r="FX101" s="4"/>
      <c r="FY101" s="4"/>
      <c r="FZ101" s="4"/>
      <c r="GA101" s="4"/>
      <c r="GB101" s="4"/>
      <c r="GC101" s="4"/>
      <c r="GD101" s="4"/>
      <c r="GE101" s="4"/>
      <c r="GF101" s="4"/>
      <c r="GG101" s="4"/>
      <c r="GH101" s="4"/>
      <c r="GI101" s="4"/>
      <c r="GJ101" s="4"/>
      <c r="GK101" s="4"/>
      <c r="GL101" s="4"/>
      <c r="GM101" s="4"/>
      <c r="GN101" s="4"/>
      <c r="GO101" s="4"/>
      <c r="GP101" s="4"/>
      <c r="GQ101" s="4"/>
      <c r="GR101" s="4"/>
      <c r="GS101" s="4"/>
      <c r="GT101" s="4"/>
      <c r="GU101" s="4"/>
      <c r="GV101" s="4"/>
      <c r="GW101" s="4"/>
      <c r="GX101" s="4"/>
      <c r="GY101" s="4"/>
      <c r="GZ101" s="4"/>
      <c r="HA101" s="4"/>
      <c r="HB101" s="4"/>
      <c r="HC101" s="4"/>
      <c r="HD101" s="4"/>
      <c r="HE101" s="4"/>
      <c r="HF101" s="4"/>
      <c r="HG101" s="4"/>
      <c r="HH101" s="4"/>
      <c r="HI101" s="4"/>
      <c r="HJ101" s="4"/>
      <c r="HK101" s="4"/>
      <c r="HL101" s="4"/>
      <c r="HM101" s="4"/>
      <c r="HN101" s="4"/>
      <c r="HO101" s="4"/>
      <c r="HP101" s="4"/>
      <c r="HQ101" s="4"/>
      <c r="HR101" s="4"/>
      <c r="HS101" s="4"/>
      <c r="HT101" s="4"/>
      <c r="HU101" s="4"/>
      <c r="HV101" s="4"/>
      <c r="HW101" s="4"/>
      <c r="HX101" s="4"/>
      <c r="HY101" s="4"/>
      <c r="HZ101" s="4"/>
      <c r="IA101" s="4"/>
      <c r="IB101" s="4"/>
      <c r="IC101" s="4"/>
      <c r="ID101" s="4"/>
      <c r="IE101" s="4"/>
      <c r="IF101" s="4"/>
      <c r="IG101" s="4"/>
    </row>
    <row r="102" spans="1:241">
      <c r="A102" s="560" t="s">
        <v>306</v>
      </c>
      <c r="B102" s="244" t="s">
        <v>36</v>
      </c>
      <c r="C102" s="640">
        <v>92638</v>
      </c>
      <c r="D102" s="585" t="s">
        <v>307</v>
      </c>
      <c r="E102" s="597" t="s">
        <v>196</v>
      </c>
      <c r="F102" s="547">
        <v>1</v>
      </c>
      <c r="G102" s="547">
        <v>6</v>
      </c>
      <c r="H102" s="547">
        <v>4</v>
      </c>
      <c r="I102" s="548">
        <v>3</v>
      </c>
      <c r="J102" s="548">
        <v>4</v>
      </c>
      <c r="K102" s="548">
        <v>4</v>
      </c>
      <c r="L102" s="548">
        <v>4</v>
      </c>
      <c r="M102" s="548">
        <v>0</v>
      </c>
      <c r="N102" s="528">
        <f t="shared" si="9"/>
        <v>26</v>
      </c>
      <c r="O102" s="544">
        <v>76.44</v>
      </c>
      <c r="P102" s="522">
        <f t="shared" si="8"/>
        <v>1987.44</v>
      </c>
      <c r="Q102" s="3"/>
      <c r="R102" s="105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  <c r="EK102" s="4"/>
      <c r="EL102" s="4"/>
      <c r="EM102" s="4"/>
      <c r="EN102" s="4"/>
      <c r="EO102" s="4"/>
      <c r="EP102" s="4"/>
      <c r="EQ102" s="4"/>
      <c r="ER102" s="4"/>
      <c r="ES102" s="4"/>
      <c r="ET102" s="4"/>
      <c r="EU102" s="4"/>
      <c r="EV102" s="4"/>
      <c r="EW102" s="4"/>
      <c r="EX102" s="4"/>
      <c r="EY102" s="4"/>
      <c r="EZ102" s="4"/>
      <c r="FA102" s="4"/>
      <c r="FB102" s="4"/>
      <c r="FC102" s="4"/>
      <c r="FD102" s="4"/>
      <c r="FE102" s="4"/>
      <c r="FF102" s="4"/>
      <c r="FG102" s="4"/>
      <c r="FH102" s="4"/>
      <c r="FI102" s="4"/>
      <c r="FJ102" s="4"/>
      <c r="FK102" s="4"/>
      <c r="FL102" s="4"/>
      <c r="FM102" s="4"/>
      <c r="FN102" s="4"/>
      <c r="FO102" s="4"/>
      <c r="FP102" s="4"/>
      <c r="FQ102" s="4"/>
      <c r="FR102" s="4"/>
      <c r="FS102" s="4"/>
      <c r="FT102" s="4"/>
      <c r="FU102" s="4"/>
      <c r="FV102" s="4"/>
      <c r="FW102" s="4"/>
      <c r="FX102" s="4"/>
      <c r="FY102" s="4"/>
      <c r="FZ102" s="4"/>
      <c r="GA102" s="4"/>
      <c r="GB102" s="4"/>
      <c r="GC102" s="4"/>
      <c r="GD102" s="4"/>
      <c r="GE102" s="4"/>
      <c r="GF102" s="4"/>
      <c r="GG102" s="4"/>
      <c r="GH102" s="4"/>
      <c r="GI102" s="4"/>
      <c r="GJ102" s="4"/>
      <c r="GK102" s="4"/>
      <c r="GL102" s="4"/>
      <c r="GM102" s="4"/>
      <c r="GN102" s="4"/>
      <c r="GO102" s="4"/>
      <c r="GP102" s="4"/>
      <c r="GQ102" s="4"/>
      <c r="GR102" s="4"/>
      <c r="GS102" s="4"/>
      <c r="GT102" s="4"/>
      <c r="GU102" s="4"/>
      <c r="GV102" s="4"/>
      <c r="GW102" s="4"/>
      <c r="GX102" s="4"/>
      <c r="GY102" s="4"/>
      <c r="GZ102" s="4"/>
      <c r="HA102" s="4"/>
      <c r="HB102" s="4"/>
      <c r="HC102" s="4"/>
      <c r="HD102" s="4"/>
      <c r="HE102" s="4"/>
      <c r="HF102" s="4"/>
      <c r="HG102" s="4"/>
      <c r="HH102" s="4"/>
      <c r="HI102" s="4"/>
      <c r="HJ102" s="4"/>
      <c r="HK102" s="4"/>
      <c r="HL102" s="4"/>
      <c r="HM102" s="4"/>
      <c r="HN102" s="4"/>
      <c r="HO102" s="4"/>
      <c r="HP102" s="4"/>
      <c r="HQ102" s="4"/>
      <c r="HR102" s="4"/>
      <c r="HS102" s="4"/>
      <c r="HT102" s="4"/>
      <c r="HU102" s="4"/>
      <c r="HV102" s="4"/>
      <c r="HW102" s="4"/>
      <c r="HX102" s="4"/>
      <c r="HY102" s="4"/>
      <c r="HZ102" s="4"/>
      <c r="IA102" s="4"/>
      <c r="IB102" s="4"/>
      <c r="IC102" s="4"/>
      <c r="ID102" s="4"/>
      <c r="IE102" s="4"/>
      <c r="IF102" s="4"/>
      <c r="IG102" s="4"/>
    </row>
    <row r="103" spans="1:241">
      <c r="A103" s="560" t="s">
        <v>308</v>
      </c>
      <c r="B103" s="244" t="s">
        <v>36</v>
      </c>
      <c r="C103" s="640">
        <v>92637</v>
      </c>
      <c r="D103" s="585" t="s">
        <v>309</v>
      </c>
      <c r="E103" s="599" t="s">
        <v>196</v>
      </c>
      <c r="F103" s="547">
        <v>3</v>
      </c>
      <c r="G103" s="547">
        <v>6</v>
      </c>
      <c r="H103" s="547">
        <v>3</v>
      </c>
      <c r="I103" s="548">
        <v>2</v>
      </c>
      <c r="J103" s="548">
        <v>2</v>
      </c>
      <c r="K103" s="548">
        <v>2</v>
      </c>
      <c r="L103" s="548">
        <v>2</v>
      </c>
      <c r="M103" s="548">
        <v>0</v>
      </c>
      <c r="N103" s="528">
        <f t="shared" si="9"/>
        <v>20</v>
      </c>
      <c r="O103" s="544">
        <v>60.99</v>
      </c>
      <c r="P103" s="522">
        <f t="shared" si="8"/>
        <v>1219.8</v>
      </c>
      <c r="Q103" s="3"/>
      <c r="R103" s="105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  <c r="EK103" s="4"/>
      <c r="EL103" s="4"/>
      <c r="EM103" s="4"/>
      <c r="EN103" s="4"/>
      <c r="EO103" s="4"/>
      <c r="EP103" s="4"/>
      <c r="EQ103" s="4"/>
      <c r="ER103" s="4"/>
      <c r="ES103" s="4"/>
      <c r="ET103" s="4"/>
      <c r="EU103" s="4"/>
      <c r="EV103" s="4"/>
      <c r="EW103" s="4"/>
      <c r="EX103" s="4"/>
      <c r="EY103" s="4"/>
      <c r="EZ103" s="4"/>
      <c r="FA103" s="4"/>
      <c r="FB103" s="4"/>
      <c r="FC103" s="4"/>
      <c r="FD103" s="4"/>
      <c r="FE103" s="4"/>
      <c r="FF103" s="4"/>
      <c r="FG103" s="4"/>
      <c r="FH103" s="4"/>
      <c r="FI103" s="4"/>
      <c r="FJ103" s="4"/>
      <c r="FK103" s="4"/>
      <c r="FL103" s="4"/>
      <c r="FM103" s="4"/>
      <c r="FN103" s="4"/>
      <c r="FO103" s="4"/>
      <c r="FP103" s="4"/>
      <c r="FQ103" s="4"/>
      <c r="FR103" s="4"/>
      <c r="FS103" s="4"/>
      <c r="FT103" s="4"/>
      <c r="FU103" s="4"/>
      <c r="FV103" s="4"/>
      <c r="FW103" s="4"/>
      <c r="FX103" s="4"/>
      <c r="FY103" s="4"/>
      <c r="FZ103" s="4"/>
      <c r="GA103" s="4"/>
      <c r="GB103" s="4"/>
      <c r="GC103" s="4"/>
      <c r="GD103" s="4"/>
      <c r="GE103" s="4"/>
      <c r="GF103" s="4"/>
      <c r="GG103" s="4"/>
      <c r="GH103" s="4"/>
      <c r="GI103" s="4"/>
      <c r="GJ103" s="4"/>
      <c r="GK103" s="4"/>
      <c r="GL103" s="4"/>
      <c r="GM103" s="4"/>
      <c r="GN103" s="4"/>
      <c r="GO103" s="4"/>
      <c r="GP103" s="4"/>
      <c r="GQ103" s="4"/>
      <c r="GR103" s="4"/>
      <c r="GS103" s="4"/>
      <c r="GT103" s="4"/>
      <c r="GU103" s="4"/>
      <c r="GV103" s="4"/>
      <c r="GW103" s="4"/>
      <c r="GX103" s="4"/>
      <c r="GY103" s="4"/>
      <c r="GZ103" s="4"/>
      <c r="HA103" s="4"/>
      <c r="HB103" s="4"/>
      <c r="HC103" s="4"/>
      <c r="HD103" s="4"/>
      <c r="HE103" s="4"/>
      <c r="HF103" s="4"/>
      <c r="HG103" s="4"/>
      <c r="HH103" s="4"/>
      <c r="HI103" s="4"/>
      <c r="HJ103" s="4"/>
      <c r="HK103" s="4"/>
      <c r="HL103" s="4"/>
      <c r="HM103" s="4"/>
      <c r="HN103" s="4"/>
      <c r="HO103" s="4"/>
      <c r="HP103" s="4"/>
      <c r="HQ103" s="4"/>
      <c r="HR103" s="4"/>
      <c r="HS103" s="4"/>
      <c r="HT103" s="4"/>
      <c r="HU103" s="4"/>
      <c r="HV103" s="4"/>
      <c r="HW103" s="4"/>
      <c r="HX103" s="4"/>
      <c r="HY103" s="4"/>
      <c r="HZ103" s="4"/>
      <c r="IA103" s="4"/>
      <c r="IB103" s="4"/>
      <c r="IC103" s="4"/>
      <c r="ID103" s="4"/>
      <c r="IE103" s="4"/>
      <c r="IF103" s="4"/>
      <c r="IG103" s="4"/>
    </row>
    <row r="104" spans="1:241" ht="22.5" customHeight="1">
      <c r="A104" s="560" t="s">
        <v>310</v>
      </c>
      <c r="B104" s="244" t="s">
        <v>36</v>
      </c>
      <c r="C104" s="640">
        <v>92663</v>
      </c>
      <c r="D104" s="585" t="s">
        <v>311</v>
      </c>
      <c r="E104" s="597" t="s">
        <v>196</v>
      </c>
      <c r="F104" s="547">
        <v>1</v>
      </c>
      <c r="G104" s="547">
        <v>1</v>
      </c>
      <c r="H104" s="547">
        <v>1</v>
      </c>
      <c r="I104" s="548">
        <v>1</v>
      </c>
      <c r="J104" s="548">
        <v>1</v>
      </c>
      <c r="K104" s="548">
        <v>1</v>
      </c>
      <c r="L104" s="548">
        <v>1</v>
      </c>
      <c r="M104" s="548">
        <v>0</v>
      </c>
      <c r="N104" s="528">
        <f t="shared" si="9"/>
        <v>7</v>
      </c>
      <c r="O104" s="544">
        <v>51.36</v>
      </c>
      <c r="P104" s="522">
        <f t="shared" si="8"/>
        <v>359.52</v>
      </c>
      <c r="Q104" s="3"/>
      <c r="R104" s="105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  <c r="EK104" s="4"/>
      <c r="EL104" s="4"/>
      <c r="EM104" s="4"/>
      <c r="EN104" s="4"/>
      <c r="EO104" s="4"/>
      <c r="EP104" s="4"/>
      <c r="EQ104" s="4"/>
      <c r="ER104" s="4"/>
      <c r="ES104" s="4"/>
      <c r="ET104" s="4"/>
      <c r="EU104" s="4"/>
      <c r="EV104" s="4"/>
      <c r="EW104" s="4"/>
      <c r="EX104" s="4"/>
      <c r="EY104" s="4"/>
      <c r="EZ104" s="4"/>
      <c r="FA104" s="4"/>
      <c r="FB104" s="4"/>
      <c r="FC104" s="4"/>
      <c r="FD104" s="4"/>
      <c r="FE104" s="4"/>
      <c r="FF104" s="4"/>
      <c r="FG104" s="4"/>
      <c r="FH104" s="4"/>
      <c r="FI104" s="4"/>
      <c r="FJ104" s="4"/>
      <c r="FK104" s="4"/>
      <c r="FL104" s="4"/>
      <c r="FM104" s="4"/>
      <c r="FN104" s="4"/>
      <c r="FO104" s="4"/>
      <c r="FP104" s="4"/>
      <c r="FQ104" s="4"/>
      <c r="FR104" s="4"/>
      <c r="FS104" s="4"/>
      <c r="FT104" s="4"/>
      <c r="FU104" s="4"/>
      <c r="FV104" s="4"/>
      <c r="FW104" s="4"/>
      <c r="FX104" s="4"/>
      <c r="FY104" s="4"/>
      <c r="FZ104" s="4"/>
      <c r="GA104" s="4"/>
      <c r="GB104" s="4"/>
      <c r="GC104" s="4"/>
      <c r="GD104" s="4"/>
      <c r="GE104" s="4"/>
      <c r="GF104" s="4"/>
      <c r="GG104" s="4"/>
      <c r="GH104" s="4"/>
      <c r="GI104" s="4"/>
      <c r="GJ104" s="4"/>
      <c r="GK104" s="4"/>
      <c r="GL104" s="4"/>
      <c r="GM104" s="4"/>
      <c r="GN104" s="4"/>
      <c r="GO104" s="4"/>
      <c r="GP104" s="4"/>
      <c r="GQ104" s="4"/>
      <c r="GR104" s="4"/>
      <c r="GS104" s="4"/>
      <c r="GT104" s="4"/>
      <c r="GU104" s="4"/>
      <c r="GV104" s="4"/>
      <c r="GW104" s="4"/>
      <c r="GX104" s="4"/>
      <c r="GY104" s="4"/>
      <c r="GZ104" s="4"/>
      <c r="HA104" s="4"/>
      <c r="HB104" s="4"/>
      <c r="HC104" s="4"/>
      <c r="HD104" s="4"/>
      <c r="HE104" s="4"/>
      <c r="HF104" s="4"/>
      <c r="HG104" s="4"/>
      <c r="HH104" s="4"/>
      <c r="HI104" s="4"/>
      <c r="HJ104" s="4"/>
      <c r="HK104" s="4"/>
      <c r="HL104" s="4"/>
      <c r="HM104" s="4"/>
      <c r="HN104" s="4"/>
      <c r="HO104" s="4"/>
      <c r="HP104" s="4"/>
      <c r="HQ104" s="4"/>
      <c r="HR104" s="4"/>
      <c r="HS104" s="4"/>
      <c r="HT104" s="4"/>
      <c r="HU104" s="4"/>
      <c r="HV104" s="4"/>
      <c r="HW104" s="4"/>
      <c r="HX104" s="4"/>
      <c r="HY104" s="4"/>
      <c r="HZ104" s="4"/>
      <c r="IA104" s="4"/>
      <c r="IB104" s="4"/>
      <c r="IC104" s="4"/>
      <c r="ID104" s="4"/>
      <c r="IE104" s="4"/>
      <c r="IF104" s="4"/>
      <c r="IG104" s="4"/>
    </row>
    <row r="105" spans="1:241" ht="29.25" customHeight="1">
      <c r="A105" s="560" t="s">
        <v>312</v>
      </c>
      <c r="B105" s="244" t="s">
        <v>36</v>
      </c>
      <c r="C105" s="640">
        <v>92661</v>
      </c>
      <c r="D105" s="585" t="s">
        <v>313</v>
      </c>
      <c r="E105" s="597" t="s">
        <v>196</v>
      </c>
      <c r="F105" s="547">
        <v>1</v>
      </c>
      <c r="G105" s="547">
        <v>1</v>
      </c>
      <c r="H105" s="547">
        <v>1</v>
      </c>
      <c r="I105" s="548">
        <v>1</v>
      </c>
      <c r="J105" s="548">
        <v>1</v>
      </c>
      <c r="K105" s="548">
        <v>1</v>
      </c>
      <c r="L105" s="548">
        <v>1</v>
      </c>
      <c r="M105" s="548">
        <v>0</v>
      </c>
      <c r="N105" s="528">
        <f t="shared" si="9"/>
        <v>7</v>
      </c>
      <c r="O105" s="544">
        <v>37.14</v>
      </c>
      <c r="P105" s="522">
        <f t="shared" si="8"/>
        <v>259.98</v>
      </c>
      <c r="Q105" s="3"/>
      <c r="R105" s="105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  <c r="EK105" s="4"/>
      <c r="EL105" s="4"/>
      <c r="EM105" s="4"/>
      <c r="EN105" s="4"/>
      <c r="EO105" s="4"/>
      <c r="EP105" s="4"/>
      <c r="EQ105" s="4"/>
      <c r="ER105" s="4"/>
      <c r="ES105" s="4"/>
      <c r="ET105" s="4"/>
      <c r="EU105" s="4"/>
      <c r="EV105" s="4"/>
      <c r="EW105" s="4"/>
      <c r="EX105" s="4"/>
      <c r="EY105" s="4"/>
      <c r="EZ105" s="4"/>
      <c r="FA105" s="4"/>
      <c r="FB105" s="4"/>
      <c r="FC105" s="4"/>
      <c r="FD105" s="4"/>
      <c r="FE105" s="4"/>
      <c r="FF105" s="4"/>
      <c r="FG105" s="4"/>
      <c r="FH105" s="4"/>
      <c r="FI105" s="4"/>
      <c r="FJ105" s="4"/>
      <c r="FK105" s="4"/>
      <c r="FL105" s="4"/>
      <c r="FM105" s="4"/>
      <c r="FN105" s="4"/>
      <c r="FO105" s="4"/>
      <c r="FP105" s="4"/>
      <c r="FQ105" s="4"/>
      <c r="FR105" s="4"/>
      <c r="FS105" s="4"/>
      <c r="FT105" s="4"/>
      <c r="FU105" s="4"/>
      <c r="FV105" s="4"/>
      <c r="FW105" s="4"/>
      <c r="FX105" s="4"/>
      <c r="FY105" s="4"/>
      <c r="FZ105" s="4"/>
      <c r="GA105" s="4"/>
      <c r="GB105" s="4"/>
      <c r="GC105" s="4"/>
      <c r="GD105" s="4"/>
      <c r="GE105" s="4"/>
      <c r="GF105" s="4"/>
      <c r="GG105" s="4"/>
      <c r="GH105" s="4"/>
      <c r="GI105" s="4"/>
      <c r="GJ105" s="4"/>
      <c r="GK105" s="4"/>
      <c r="GL105" s="4"/>
      <c r="GM105" s="4"/>
      <c r="GN105" s="4"/>
      <c r="GO105" s="4"/>
      <c r="GP105" s="4"/>
      <c r="GQ105" s="4"/>
      <c r="GR105" s="4"/>
      <c r="GS105" s="4"/>
      <c r="GT105" s="4"/>
      <c r="GU105" s="4"/>
      <c r="GV105" s="4"/>
      <c r="GW105" s="4"/>
      <c r="GX105" s="4"/>
      <c r="GY105" s="4"/>
      <c r="GZ105" s="4"/>
      <c r="HA105" s="4"/>
      <c r="HB105" s="4"/>
      <c r="HC105" s="4"/>
      <c r="HD105" s="4"/>
      <c r="HE105" s="4"/>
      <c r="HF105" s="4"/>
      <c r="HG105" s="4"/>
      <c r="HH105" s="4"/>
      <c r="HI105" s="4"/>
      <c r="HJ105" s="4"/>
      <c r="HK105" s="4"/>
      <c r="HL105" s="4"/>
      <c r="HM105" s="4"/>
      <c r="HN105" s="4"/>
      <c r="HO105" s="4"/>
      <c r="HP105" s="4"/>
      <c r="HQ105" s="4"/>
      <c r="HR105" s="4"/>
      <c r="HS105" s="4"/>
      <c r="HT105" s="4"/>
      <c r="HU105" s="4"/>
      <c r="HV105" s="4"/>
      <c r="HW105" s="4"/>
      <c r="HX105" s="4"/>
      <c r="HY105" s="4"/>
      <c r="HZ105" s="4"/>
      <c r="IA105" s="4"/>
      <c r="IB105" s="4"/>
      <c r="IC105" s="4"/>
      <c r="ID105" s="4"/>
      <c r="IE105" s="4"/>
      <c r="IF105" s="4"/>
      <c r="IG105" s="4"/>
    </row>
    <row r="106" spans="1:241" ht="24.75" customHeight="1">
      <c r="A106" s="560" t="s">
        <v>314</v>
      </c>
      <c r="B106" s="244" t="s">
        <v>36</v>
      </c>
      <c r="C106" s="640">
        <v>92659</v>
      </c>
      <c r="D106" s="585" t="s">
        <v>315</v>
      </c>
      <c r="E106" s="597" t="s">
        <v>196</v>
      </c>
      <c r="F106" s="547">
        <v>1</v>
      </c>
      <c r="G106" s="547">
        <v>1</v>
      </c>
      <c r="H106" s="547">
        <v>1</v>
      </c>
      <c r="I106" s="548">
        <v>1</v>
      </c>
      <c r="J106" s="548">
        <v>1</v>
      </c>
      <c r="K106" s="548">
        <v>1</v>
      </c>
      <c r="L106" s="548">
        <v>1</v>
      </c>
      <c r="M106" s="548">
        <v>0</v>
      </c>
      <c r="N106" s="528">
        <f t="shared" si="9"/>
        <v>7</v>
      </c>
      <c r="O106" s="544">
        <v>30.49</v>
      </c>
      <c r="P106" s="522">
        <f t="shared" si="8"/>
        <v>213.42999999999998</v>
      </c>
      <c r="Q106" s="3"/>
      <c r="R106" s="105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  <c r="EK106" s="4"/>
      <c r="EL106" s="4"/>
      <c r="EM106" s="4"/>
      <c r="EN106" s="4"/>
      <c r="EO106" s="4"/>
      <c r="EP106" s="4"/>
      <c r="EQ106" s="4"/>
      <c r="ER106" s="4"/>
      <c r="ES106" s="4"/>
      <c r="ET106" s="4"/>
      <c r="EU106" s="4"/>
      <c r="EV106" s="4"/>
      <c r="EW106" s="4"/>
      <c r="EX106" s="4"/>
      <c r="EY106" s="4"/>
      <c r="EZ106" s="4"/>
      <c r="FA106" s="4"/>
      <c r="FB106" s="4"/>
      <c r="FC106" s="4"/>
      <c r="FD106" s="4"/>
      <c r="FE106" s="4"/>
      <c r="FF106" s="4"/>
      <c r="FG106" s="4"/>
      <c r="FH106" s="4"/>
      <c r="FI106" s="4"/>
      <c r="FJ106" s="4"/>
      <c r="FK106" s="4"/>
      <c r="FL106" s="4"/>
      <c r="FM106" s="4"/>
      <c r="FN106" s="4"/>
      <c r="FO106" s="4"/>
      <c r="FP106" s="4"/>
      <c r="FQ106" s="4"/>
      <c r="FR106" s="4"/>
      <c r="FS106" s="4"/>
      <c r="FT106" s="4"/>
      <c r="FU106" s="4"/>
      <c r="FV106" s="4"/>
      <c r="FW106" s="4"/>
      <c r="FX106" s="4"/>
      <c r="FY106" s="4"/>
      <c r="FZ106" s="4"/>
      <c r="GA106" s="4"/>
      <c r="GB106" s="4"/>
      <c r="GC106" s="4"/>
      <c r="GD106" s="4"/>
      <c r="GE106" s="4"/>
      <c r="GF106" s="4"/>
      <c r="GG106" s="4"/>
      <c r="GH106" s="4"/>
      <c r="GI106" s="4"/>
      <c r="GJ106" s="4"/>
      <c r="GK106" s="4"/>
      <c r="GL106" s="4"/>
      <c r="GM106" s="4"/>
      <c r="GN106" s="4"/>
      <c r="GO106" s="4"/>
      <c r="GP106" s="4"/>
      <c r="GQ106" s="4"/>
      <c r="GR106" s="4"/>
      <c r="GS106" s="4"/>
      <c r="GT106" s="4"/>
      <c r="GU106" s="4"/>
      <c r="GV106" s="4"/>
      <c r="GW106" s="4"/>
      <c r="GX106" s="4"/>
      <c r="GY106" s="4"/>
      <c r="GZ106" s="4"/>
      <c r="HA106" s="4"/>
      <c r="HB106" s="4"/>
      <c r="HC106" s="4"/>
      <c r="HD106" s="4"/>
      <c r="HE106" s="4"/>
      <c r="HF106" s="4"/>
      <c r="HG106" s="4"/>
      <c r="HH106" s="4"/>
      <c r="HI106" s="4"/>
      <c r="HJ106" s="4"/>
      <c r="HK106" s="4"/>
      <c r="HL106" s="4"/>
      <c r="HM106" s="4"/>
      <c r="HN106" s="4"/>
      <c r="HO106" s="4"/>
      <c r="HP106" s="4"/>
      <c r="HQ106" s="4"/>
      <c r="HR106" s="4"/>
      <c r="HS106" s="4"/>
      <c r="HT106" s="4"/>
      <c r="HU106" s="4"/>
      <c r="HV106" s="4"/>
      <c r="HW106" s="4"/>
      <c r="HX106" s="4"/>
      <c r="HY106" s="4"/>
      <c r="HZ106" s="4"/>
      <c r="IA106" s="4"/>
      <c r="IB106" s="4"/>
      <c r="IC106" s="4"/>
      <c r="ID106" s="4"/>
      <c r="IE106" s="4"/>
      <c r="IF106" s="4"/>
      <c r="IG106" s="4"/>
    </row>
    <row r="107" spans="1:241">
      <c r="A107" s="560" t="s">
        <v>316</v>
      </c>
      <c r="B107" s="244" t="s">
        <v>26</v>
      </c>
      <c r="C107" s="641">
        <v>21</v>
      </c>
      <c r="D107" s="585" t="s">
        <v>317</v>
      </c>
      <c r="E107" s="597" t="s">
        <v>196</v>
      </c>
      <c r="F107" s="547">
        <v>2</v>
      </c>
      <c r="G107" s="547">
        <v>3</v>
      </c>
      <c r="H107" s="547">
        <v>4</v>
      </c>
      <c r="I107" s="548">
        <v>4</v>
      </c>
      <c r="J107" s="548">
        <v>4</v>
      </c>
      <c r="K107" s="548">
        <v>4</v>
      </c>
      <c r="L107" s="548">
        <v>4</v>
      </c>
      <c r="M107" s="548">
        <v>0</v>
      </c>
      <c r="N107" s="528">
        <f t="shared" si="9"/>
        <v>25</v>
      </c>
      <c r="O107" s="544">
        <f>'2-COMPOSIÇÃO_CUSTO_UNITÁRIO'!H202</f>
        <v>188.20427099999998</v>
      </c>
      <c r="P107" s="522">
        <f t="shared" si="8"/>
        <v>4705.1067749999993</v>
      </c>
      <c r="Q107" s="3"/>
      <c r="R107" s="105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  <c r="EK107" s="4"/>
      <c r="EL107" s="4"/>
      <c r="EM107" s="4"/>
      <c r="EN107" s="4"/>
      <c r="EO107" s="4"/>
      <c r="EP107" s="4"/>
      <c r="EQ107" s="4"/>
      <c r="ER107" s="4"/>
      <c r="ES107" s="4"/>
      <c r="ET107" s="4"/>
      <c r="EU107" s="4"/>
      <c r="EV107" s="4"/>
      <c r="EW107" s="4"/>
      <c r="EX107" s="4"/>
      <c r="EY107" s="4"/>
      <c r="EZ107" s="4"/>
      <c r="FA107" s="4"/>
      <c r="FB107" s="4"/>
      <c r="FC107" s="4"/>
      <c r="FD107" s="4"/>
      <c r="FE107" s="4"/>
      <c r="FF107" s="4"/>
      <c r="FG107" s="4"/>
      <c r="FH107" s="4"/>
      <c r="FI107" s="4"/>
      <c r="FJ107" s="4"/>
      <c r="FK107" s="4"/>
      <c r="FL107" s="4"/>
      <c r="FM107" s="4"/>
      <c r="FN107" s="4"/>
      <c r="FO107" s="4"/>
      <c r="FP107" s="4"/>
      <c r="FQ107" s="4"/>
      <c r="FR107" s="4"/>
      <c r="FS107" s="4"/>
      <c r="FT107" s="4"/>
      <c r="FU107" s="4"/>
      <c r="FV107" s="4"/>
      <c r="FW107" s="4"/>
      <c r="FX107" s="4"/>
      <c r="FY107" s="4"/>
      <c r="FZ107" s="4"/>
      <c r="GA107" s="4"/>
      <c r="GB107" s="4"/>
      <c r="GC107" s="4"/>
      <c r="GD107" s="4"/>
      <c r="GE107" s="4"/>
      <c r="GF107" s="4"/>
      <c r="GG107" s="4"/>
      <c r="GH107" s="4"/>
      <c r="GI107" s="4"/>
      <c r="GJ107" s="4"/>
      <c r="GK107" s="4"/>
      <c r="GL107" s="4"/>
      <c r="GM107" s="4"/>
      <c r="GN107" s="4"/>
      <c r="GO107" s="4"/>
      <c r="GP107" s="4"/>
      <c r="GQ107" s="4"/>
      <c r="GR107" s="4"/>
      <c r="GS107" s="4"/>
      <c r="GT107" s="4"/>
      <c r="GU107" s="4"/>
      <c r="GV107" s="4"/>
      <c r="GW107" s="4"/>
      <c r="GX107" s="4"/>
      <c r="GY107" s="4"/>
      <c r="GZ107" s="4"/>
      <c r="HA107" s="4"/>
      <c r="HB107" s="4"/>
      <c r="HC107" s="4"/>
      <c r="HD107" s="4"/>
      <c r="HE107" s="4"/>
      <c r="HF107" s="4"/>
      <c r="HG107" s="4"/>
      <c r="HH107" s="4"/>
      <c r="HI107" s="4"/>
      <c r="HJ107" s="4"/>
      <c r="HK107" s="4"/>
      <c r="HL107" s="4"/>
      <c r="HM107" s="4"/>
      <c r="HN107" s="4"/>
      <c r="HO107" s="4"/>
      <c r="HP107" s="4"/>
      <c r="HQ107" s="4"/>
      <c r="HR107" s="4"/>
      <c r="HS107" s="4"/>
      <c r="HT107" s="4"/>
      <c r="HU107" s="4"/>
      <c r="HV107" s="4"/>
      <c r="HW107" s="4"/>
      <c r="HX107" s="4"/>
      <c r="HY107" s="4"/>
      <c r="HZ107" s="4"/>
      <c r="IA107" s="4"/>
      <c r="IB107" s="4"/>
      <c r="IC107" s="4"/>
      <c r="ID107" s="4"/>
      <c r="IE107" s="4"/>
      <c r="IF107" s="4"/>
      <c r="IG107" s="4"/>
    </row>
    <row r="108" spans="1:241">
      <c r="A108" s="560" t="s">
        <v>318</v>
      </c>
      <c r="B108" s="244" t="s">
        <v>26</v>
      </c>
      <c r="C108" s="642">
        <v>22</v>
      </c>
      <c r="D108" s="585" t="s">
        <v>319</v>
      </c>
      <c r="E108" s="599" t="s">
        <v>196</v>
      </c>
      <c r="F108" s="547">
        <v>1</v>
      </c>
      <c r="G108" s="547">
        <v>1</v>
      </c>
      <c r="H108" s="547">
        <v>2</v>
      </c>
      <c r="I108" s="548">
        <v>1</v>
      </c>
      <c r="J108" s="548">
        <v>1</v>
      </c>
      <c r="K108" s="548">
        <v>1</v>
      </c>
      <c r="L108" s="548">
        <v>1</v>
      </c>
      <c r="M108" s="548">
        <v>0</v>
      </c>
      <c r="N108" s="528">
        <f t="shared" si="9"/>
        <v>8</v>
      </c>
      <c r="O108" s="544">
        <f>'2-COMPOSIÇÃO_CUSTO_UNITÁRIO'!H211</f>
        <v>132.84427100000002</v>
      </c>
      <c r="P108" s="522">
        <f t="shared" si="8"/>
        <v>1062.7541680000002</v>
      </c>
      <c r="Q108" s="3"/>
      <c r="R108" s="105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  <c r="EK108" s="4"/>
      <c r="EL108" s="4"/>
      <c r="EM108" s="4"/>
      <c r="EN108" s="4"/>
      <c r="EO108" s="4"/>
      <c r="EP108" s="4"/>
      <c r="EQ108" s="4"/>
      <c r="ER108" s="4"/>
      <c r="ES108" s="4"/>
      <c r="ET108" s="4"/>
      <c r="EU108" s="4"/>
      <c r="EV108" s="4"/>
      <c r="EW108" s="4"/>
      <c r="EX108" s="4"/>
      <c r="EY108" s="4"/>
      <c r="EZ108" s="4"/>
      <c r="FA108" s="4"/>
      <c r="FB108" s="4"/>
      <c r="FC108" s="4"/>
      <c r="FD108" s="4"/>
      <c r="FE108" s="4"/>
      <c r="FF108" s="4"/>
      <c r="FG108" s="4"/>
      <c r="FH108" s="4"/>
      <c r="FI108" s="4"/>
      <c r="FJ108" s="4"/>
      <c r="FK108" s="4"/>
      <c r="FL108" s="4"/>
      <c r="FM108" s="4"/>
      <c r="FN108" s="4"/>
      <c r="FO108" s="4"/>
      <c r="FP108" s="4"/>
      <c r="FQ108" s="4"/>
      <c r="FR108" s="4"/>
      <c r="FS108" s="4"/>
      <c r="FT108" s="4"/>
      <c r="FU108" s="4"/>
      <c r="FV108" s="4"/>
      <c r="FW108" s="4"/>
      <c r="FX108" s="4"/>
      <c r="FY108" s="4"/>
      <c r="FZ108" s="4"/>
      <c r="GA108" s="4"/>
      <c r="GB108" s="4"/>
      <c r="GC108" s="4"/>
      <c r="GD108" s="4"/>
      <c r="GE108" s="4"/>
      <c r="GF108" s="4"/>
      <c r="GG108" s="4"/>
      <c r="GH108" s="4"/>
      <c r="GI108" s="4"/>
      <c r="GJ108" s="4"/>
      <c r="GK108" s="4"/>
      <c r="GL108" s="4"/>
      <c r="GM108" s="4"/>
      <c r="GN108" s="4"/>
      <c r="GO108" s="4"/>
      <c r="GP108" s="4"/>
      <c r="GQ108" s="4"/>
      <c r="GR108" s="4"/>
      <c r="GS108" s="4"/>
      <c r="GT108" s="4"/>
      <c r="GU108" s="4"/>
      <c r="GV108" s="4"/>
      <c r="GW108" s="4"/>
      <c r="GX108" s="4"/>
      <c r="GY108" s="4"/>
      <c r="GZ108" s="4"/>
      <c r="HA108" s="4"/>
      <c r="HB108" s="4"/>
      <c r="HC108" s="4"/>
      <c r="HD108" s="4"/>
      <c r="HE108" s="4"/>
      <c r="HF108" s="4"/>
      <c r="HG108" s="4"/>
      <c r="HH108" s="4"/>
      <c r="HI108" s="4"/>
      <c r="HJ108" s="4"/>
      <c r="HK108" s="4"/>
      <c r="HL108" s="4"/>
      <c r="HM108" s="4"/>
      <c r="HN108" s="4"/>
      <c r="HO108" s="4"/>
      <c r="HP108" s="4"/>
      <c r="HQ108" s="4"/>
      <c r="HR108" s="4"/>
      <c r="HS108" s="4"/>
      <c r="HT108" s="4"/>
      <c r="HU108" s="4"/>
      <c r="HV108" s="4"/>
      <c r="HW108" s="4"/>
      <c r="HX108" s="4"/>
      <c r="HY108" s="4"/>
      <c r="HZ108" s="4"/>
      <c r="IA108" s="4"/>
      <c r="IB108" s="4"/>
      <c r="IC108" s="4"/>
      <c r="ID108" s="4"/>
      <c r="IE108" s="4"/>
      <c r="IF108" s="4"/>
      <c r="IG108" s="4"/>
    </row>
    <row r="109" spans="1:241">
      <c r="A109" s="560" t="s">
        <v>320</v>
      </c>
      <c r="B109" s="244" t="s">
        <v>26</v>
      </c>
      <c r="C109" s="642">
        <v>23</v>
      </c>
      <c r="D109" s="585" t="s">
        <v>321</v>
      </c>
      <c r="E109" s="599" t="s">
        <v>196</v>
      </c>
      <c r="F109" s="547">
        <v>1</v>
      </c>
      <c r="G109" s="547">
        <v>2</v>
      </c>
      <c r="H109" s="547">
        <v>1</v>
      </c>
      <c r="I109" s="548">
        <v>1</v>
      </c>
      <c r="J109" s="548">
        <v>2</v>
      </c>
      <c r="K109" s="548">
        <v>1</v>
      </c>
      <c r="L109" s="548">
        <v>2</v>
      </c>
      <c r="M109" s="548">
        <v>0</v>
      </c>
      <c r="N109" s="528">
        <f t="shared" si="9"/>
        <v>10</v>
      </c>
      <c r="O109" s="544">
        <f>'2-COMPOSIÇÃO_CUSTO_UNITÁRIO'!H220</f>
        <v>116.334271</v>
      </c>
      <c r="P109" s="522">
        <f t="shared" si="8"/>
        <v>1163.3427099999999</v>
      </c>
      <c r="Q109" s="3"/>
      <c r="R109" s="105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  <c r="EK109" s="4"/>
      <c r="EL109" s="4"/>
      <c r="EM109" s="4"/>
      <c r="EN109" s="4"/>
      <c r="EO109" s="4"/>
      <c r="EP109" s="4"/>
      <c r="EQ109" s="4"/>
      <c r="ER109" s="4"/>
      <c r="ES109" s="4"/>
      <c r="ET109" s="4"/>
      <c r="EU109" s="4"/>
      <c r="EV109" s="4"/>
      <c r="EW109" s="4"/>
      <c r="EX109" s="4"/>
      <c r="EY109" s="4"/>
      <c r="EZ109" s="4"/>
      <c r="FA109" s="4"/>
      <c r="FB109" s="4"/>
      <c r="FC109" s="4"/>
      <c r="FD109" s="4"/>
      <c r="FE109" s="4"/>
      <c r="FF109" s="4"/>
      <c r="FG109" s="4"/>
      <c r="FH109" s="4"/>
      <c r="FI109" s="4"/>
      <c r="FJ109" s="4"/>
      <c r="FK109" s="4"/>
      <c r="FL109" s="4"/>
      <c r="FM109" s="4"/>
      <c r="FN109" s="4"/>
      <c r="FO109" s="4"/>
      <c r="FP109" s="4"/>
      <c r="FQ109" s="4"/>
      <c r="FR109" s="4"/>
      <c r="FS109" s="4"/>
      <c r="FT109" s="4"/>
      <c r="FU109" s="4"/>
      <c r="FV109" s="4"/>
      <c r="FW109" s="4"/>
      <c r="FX109" s="4"/>
      <c r="FY109" s="4"/>
      <c r="FZ109" s="4"/>
      <c r="GA109" s="4"/>
      <c r="GB109" s="4"/>
      <c r="GC109" s="4"/>
      <c r="GD109" s="4"/>
      <c r="GE109" s="4"/>
      <c r="GF109" s="4"/>
      <c r="GG109" s="4"/>
      <c r="GH109" s="4"/>
      <c r="GI109" s="4"/>
      <c r="GJ109" s="4"/>
      <c r="GK109" s="4"/>
      <c r="GL109" s="4"/>
      <c r="GM109" s="4"/>
      <c r="GN109" s="4"/>
      <c r="GO109" s="4"/>
      <c r="GP109" s="4"/>
      <c r="GQ109" s="4"/>
      <c r="GR109" s="4"/>
      <c r="GS109" s="4"/>
      <c r="GT109" s="4"/>
      <c r="GU109" s="4"/>
      <c r="GV109" s="4"/>
      <c r="GW109" s="4"/>
      <c r="GX109" s="4"/>
      <c r="GY109" s="4"/>
      <c r="GZ109" s="4"/>
      <c r="HA109" s="4"/>
      <c r="HB109" s="4"/>
      <c r="HC109" s="4"/>
      <c r="HD109" s="4"/>
      <c r="HE109" s="4"/>
      <c r="HF109" s="4"/>
      <c r="HG109" s="4"/>
      <c r="HH109" s="4"/>
      <c r="HI109" s="4"/>
      <c r="HJ109" s="4"/>
      <c r="HK109" s="4"/>
      <c r="HL109" s="4"/>
      <c r="HM109" s="4"/>
      <c r="HN109" s="4"/>
      <c r="HO109" s="4"/>
      <c r="HP109" s="4"/>
      <c r="HQ109" s="4"/>
      <c r="HR109" s="4"/>
      <c r="HS109" s="4"/>
      <c r="HT109" s="4"/>
      <c r="HU109" s="4"/>
      <c r="HV109" s="4"/>
      <c r="HW109" s="4"/>
      <c r="HX109" s="4"/>
      <c r="HY109" s="4"/>
      <c r="HZ109" s="4"/>
      <c r="IA109" s="4"/>
      <c r="IB109" s="4"/>
      <c r="IC109" s="4"/>
      <c r="ID109" s="4"/>
      <c r="IE109" s="4"/>
      <c r="IF109" s="4"/>
      <c r="IG109" s="4"/>
    </row>
    <row r="110" spans="1:241">
      <c r="A110" s="560" t="s">
        <v>322</v>
      </c>
      <c r="B110" s="244" t="s">
        <v>26</v>
      </c>
      <c r="C110" s="642">
        <v>24</v>
      </c>
      <c r="D110" s="585" t="s">
        <v>323</v>
      </c>
      <c r="E110" s="599" t="s">
        <v>196</v>
      </c>
      <c r="F110" s="547">
        <v>2</v>
      </c>
      <c r="G110" s="547">
        <v>3</v>
      </c>
      <c r="H110" s="547">
        <v>5</v>
      </c>
      <c r="I110" s="548">
        <v>5</v>
      </c>
      <c r="J110" s="548">
        <v>2</v>
      </c>
      <c r="K110" s="548">
        <v>3</v>
      </c>
      <c r="L110" s="548">
        <v>3</v>
      </c>
      <c r="M110" s="548">
        <v>0</v>
      </c>
      <c r="N110" s="528">
        <f t="shared" si="9"/>
        <v>23</v>
      </c>
      <c r="O110" s="544">
        <f>'2-COMPOSIÇÃO_CUSTO_UNITÁRIO'!H229</f>
        <v>89.294270999999995</v>
      </c>
      <c r="P110" s="522">
        <f t="shared" si="8"/>
        <v>2053.7682329999998</v>
      </c>
      <c r="Q110" s="3"/>
      <c r="R110" s="105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  <c r="EK110" s="4"/>
      <c r="EL110" s="4"/>
      <c r="EM110" s="4"/>
      <c r="EN110" s="4"/>
      <c r="EO110" s="4"/>
      <c r="EP110" s="4"/>
      <c r="EQ110" s="4"/>
      <c r="ER110" s="4"/>
      <c r="ES110" s="4"/>
      <c r="ET110" s="4"/>
      <c r="EU110" s="4"/>
      <c r="EV110" s="4"/>
      <c r="EW110" s="4"/>
      <c r="EX110" s="4"/>
      <c r="EY110" s="4"/>
      <c r="EZ110" s="4"/>
      <c r="FA110" s="4"/>
      <c r="FB110" s="4"/>
      <c r="FC110" s="4"/>
      <c r="FD110" s="4"/>
      <c r="FE110" s="4"/>
      <c r="FF110" s="4"/>
      <c r="FG110" s="4"/>
      <c r="FH110" s="4"/>
      <c r="FI110" s="4"/>
      <c r="FJ110" s="4"/>
      <c r="FK110" s="4"/>
      <c r="FL110" s="4"/>
      <c r="FM110" s="4"/>
      <c r="FN110" s="4"/>
      <c r="FO110" s="4"/>
      <c r="FP110" s="4"/>
      <c r="FQ110" s="4"/>
      <c r="FR110" s="4"/>
      <c r="FS110" s="4"/>
      <c r="FT110" s="4"/>
      <c r="FU110" s="4"/>
      <c r="FV110" s="4"/>
      <c r="FW110" s="4"/>
      <c r="FX110" s="4"/>
      <c r="FY110" s="4"/>
      <c r="FZ110" s="4"/>
      <c r="GA110" s="4"/>
      <c r="GB110" s="4"/>
      <c r="GC110" s="4"/>
      <c r="GD110" s="4"/>
      <c r="GE110" s="4"/>
      <c r="GF110" s="4"/>
      <c r="GG110" s="4"/>
      <c r="GH110" s="4"/>
      <c r="GI110" s="4"/>
      <c r="GJ110" s="4"/>
      <c r="GK110" s="4"/>
      <c r="GL110" s="4"/>
      <c r="GM110" s="4"/>
      <c r="GN110" s="4"/>
      <c r="GO110" s="4"/>
      <c r="GP110" s="4"/>
      <c r="GQ110" s="4"/>
      <c r="GR110" s="4"/>
      <c r="GS110" s="4"/>
      <c r="GT110" s="4"/>
      <c r="GU110" s="4"/>
      <c r="GV110" s="4"/>
      <c r="GW110" s="4"/>
      <c r="GX110" s="4"/>
      <c r="GY110" s="4"/>
      <c r="GZ110" s="4"/>
      <c r="HA110" s="4"/>
      <c r="HB110" s="4"/>
      <c r="HC110" s="4"/>
      <c r="HD110" s="4"/>
      <c r="HE110" s="4"/>
      <c r="HF110" s="4"/>
      <c r="HG110" s="4"/>
      <c r="HH110" s="4"/>
      <c r="HI110" s="4"/>
      <c r="HJ110" s="4"/>
      <c r="HK110" s="4"/>
      <c r="HL110" s="4"/>
      <c r="HM110" s="4"/>
      <c r="HN110" s="4"/>
      <c r="HO110" s="4"/>
      <c r="HP110" s="4"/>
      <c r="HQ110" s="4"/>
      <c r="HR110" s="4"/>
      <c r="HS110" s="4"/>
      <c r="HT110" s="4"/>
      <c r="HU110" s="4"/>
      <c r="HV110" s="4"/>
      <c r="HW110" s="4"/>
      <c r="HX110" s="4"/>
      <c r="HY110" s="4"/>
      <c r="HZ110" s="4"/>
      <c r="IA110" s="4"/>
      <c r="IB110" s="4"/>
      <c r="IC110" s="4"/>
      <c r="ID110" s="4"/>
      <c r="IE110" s="4"/>
      <c r="IF110" s="4"/>
      <c r="IG110" s="4"/>
    </row>
    <row r="111" spans="1:241" ht="22.5">
      <c r="A111" s="560" t="s">
        <v>324</v>
      </c>
      <c r="B111" s="196" t="s">
        <v>36</v>
      </c>
      <c r="C111" s="643">
        <v>95696</v>
      </c>
      <c r="D111" s="585" t="s">
        <v>325</v>
      </c>
      <c r="E111" s="599" t="s">
        <v>196</v>
      </c>
      <c r="F111" s="547">
        <v>19</v>
      </c>
      <c r="G111" s="547">
        <v>20</v>
      </c>
      <c r="H111" s="547">
        <v>22</v>
      </c>
      <c r="I111" s="548">
        <v>21</v>
      </c>
      <c r="J111" s="548">
        <v>17</v>
      </c>
      <c r="K111" s="548">
        <v>18</v>
      </c>
      <c r="L111" s="548">
        <v>15</v>
      </c>
      <c r="M111" s="548">
        <v>0</v>
      </c>
      <c r="N111" s="528">
        <f t="shared" si="9"/>
        <v>132</v>
      </c>
      <c r="O111" s="544">
        <v>31.8</v>
      </c>
      <c r="P111" s="522">
        <f t="shared" si="8"/>
        <v>4197.6000000000004</v>
      </c>
      <c r="Q111" s="3"/>
      <c r="R111" s="105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  <c r="EK111" s="4"/>
      <c r="EL111" s="4"/>
      <c r="EM111" s="4"/>
      <c r="EN111" s="4"/>
      <c r="EO111" s="4"/>
      <c r="EP111" s="4"/>
      <c r="EQ111" s="4"/>
      <c r="ER111" s="4"/>
      <c r="ES111" s="4"/>
      <c r="ET111" s="4"/>
      <c r="EU111" s="4"/>
      <c r="EV111" s="4"/>
      <c r="EW111" s="4"/>
      <c r="EX111" s="4"/>
      <c r="EY111" s="4"/>
      <c r="EZ111" s="4"/>
      <c r="FA111" s="4"/>
      <c r="FB111" s="4"/>
      <c r="FC111" s="4"/>
      <c r="FD111" s="4"/>
      <c r="FE111" s="4"/>
      <c r="FF111" s="4"/>
      <c r="FG111" s="4"/>
      <c r="FH111" s="4"/>
      <c r="FI111" s="4"/>
      <c r="FJ111" s="4"/>
      <c r="FK111" s="4"/>
      <c r="FL111" s="4"/>
      <c r="FM111" s="4"/>
      <c r="FN111" s="4"/>
      <c r="FO111" s="4"/>
      <c r="FP111" s="4"/>
      <c r="FQ111" s="4"/>
      <c r="FR111" s="4"/>
      <c r="FS111" s="4"/>
      <c r="FT111" s="4"/>
      <c r="FU111" s="4"/>
      <c r="FV111" s="4"/>
      <c r="FW111" s="4"/>
      <c r="FX111" s="4"/>
      <c r="FY111" s="4"/>
      <c r="FZ111" s="4"/>
      <c r="GA111" s="4"/>
      <c r="GB111" s="4"/>
      <c r="GC111" s="4"/>
      <c r="GD111" s="4"/>
      <c r="GE111" s="4"/>
      <c r="GF111" s="4"/>
      <c r="GG111" s="4"/>
      <c r="GH111" s="4"/>
      <c r="GI111" s="4"/>
      <c r="GJ111" s="4"/>
      <c r="GK111" s="4"/>
      <c r="GL111" s="4"/>
      <c r="GM111" s="4"/>
      <c r="GN111" s="4"/>
      <c r="GO111" s="4"/>
      <c r="GP111" s="4"/>
      <c r="GQ111" s="4"/>
      <c r="GR111" s="4"/>
      <c r="GS111" s="4"/>
      <c r="GT111" s="4"/>
      <c r="GU111" s="4"/>
      <c r="GV111" s="4"/>
      <c r="GW111" s="4"/>
      <c r="GX111" s="4"/>
      <c r="GY111" s="4"/>
      <c r="GZ111" s="4"/>
      <c r="HA111" s="4"/>
      <c r="HB111" s="4"/>
      <c r="HC111" s="4"/>
      <c r="HD111" s="4"/>
      <c r="HE111" s="4"/>
      <c r="HF111" s="4"/>
      <c r="HG111" s="4"/>
      <c r="HH111" s="4"/>
      <c r="HI111" s="4"/>
      <c r="HJ111" s="4"/>
      <c r="HK111" s="4"/>
      <c r="HL111" s="4"/>
      <c r="HM111" s="4"/>
      <c r="HN111" s="4"/>
      <c r="HO111" s="4"/>
      <c r="HP111" s="4"/>
      <c r="HQ111" s="4"/>
      <c r="HR111" s="4"/>
      <c r="HS111" s="4"/>
      <c r="HT111" s="4"/>
      <c r="HU111" s="4"/>
      <c r="HV111" s="4"/>
      <c r="HW111" s="4"/>
      <c r="HX111" s="4"/>
      <c r="HY111" s="4"/>
      <c r="HZ111" s="4"/>
      <c r="IA111" s="4"/>
      <c r="IB111" s="4"/>
      <c r="IC111" s="4"/>
      <c r="ID111" s="4"/>
      <c r="IE111" s="4"/>
      <c r="IF111" s="4"/>
      <c r="IG111" s="4"/>
    </row>
    <row r="112" spans="1:241" ht="25.5" customHeight="1">
      <c r="A112" s="560" t="s">
        <v>326</v>
      </c>
      <c r="B112" s="578" t="s">
        <v>26</v>
      </c>
      <c r="C112" s="644">
        <v>25</v>
      </c>
      <c r="D112" s="588" t="s">
        <v>327</v>
      </c>
      <c r="E112" s="588" t="s">
        <v>328</v>
      </c>
      <c r="F112" s="547">
        <v>1</v>
      </c>
      <c r="G112" s="547">
        <v>1</v>
      </c>
      <c r="H112" s="547">
        <v>1</v>
      </c>
      <c r="I112" s="548">
        <v>1</v>
      </c>
      <c r="J112" s="548">
        <v>1</v>
      </c>
      <c r="K112" s="548">
        <v>1</v>
      </c>
      <c r="L112" s="548">
        <v>1</v>
      </c>
      <c r="M112" s="548">
        <v>0</v>
      </c>
      <c r="N112" s="528">
        <f t="shared" si="9"/>
        <v>7</v>
      </c>
      <c r="O112" s="544">
        <f>'2-COMPOSIÇÃO_CUSTO_UNITÁRIO'!H238</f>
        <v>57.754271000000003</v>
      </c>
      <c r="P112" s="522">
        <f t="shared" si="8"/>
        <v>404.27989700000001</v>
      </c>
      <c r="Q112" s="3"/>
      <c r="R112" s="105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  <c r="EK112" s="4"/>
      <c r="EL112" s="4"/>
      <c r="EM112" s="4"/>
      <c r="EN112" s="4"/>
      <c r="EO112" s="4"/>
      <c r="EP112" s="4"/>
      <c r="EQ112" s="4"/>
      <c r="ER112" s="4"/>
      <c r="ES112" s="4"/>
      <c r="ET112" s="4"/>
      <c r="EU112" s="4"/>
      <c r="EV112" s="4"/>
      <c r="EW112" s="4"/>
      <c r="EX112" s="4"/>
      <c r="EY112" s="4"/>
      <c r="EZ112" s="4"/>
      <c r="FA112" s="4"/>
      <c r="FB112" s="4"/>
      <c r="FC112" s="4"/>
      <c r="FD112" s="4"/>
      <c r="FE112" s="4"/>
      <c r="FF112" s="4"/>
      <c r="FG112" s="4"/>
      <c r="FH112" s="4"/>
      <c r="FI112" s="4"/>
      <c r="FJ112" s="4"/>
      <c r="FK112" s="4"/>
      <c r="FL112" s="4"/>
      <c r="FM112" s="4"/>
      <c r="FN112" s="4"/>
      <c r="FO112" s="4"/>
      <c r="FP112" s="4"/>
      <c r="FQ112" s="4"/>
      <c r="FR112" s="4"/>
      <c r="FS112" s="4"/>
      <c r="FT112" s="4"/>
      <c r="FU112" s="4"/>
      <c r="FV112" s="4"/>
      <c r="FW112" s="4"/>
      <c r="FX112" s="4"/>
      <c r="FY112" s="4"/>
      <c r="FZ112" s="4"/>
      <c r="GA112" s="4"/>
      <c r="GB112" s="4"/>
      <c r="GC112" s="4"/>
      <c r="GD112" s="4"/>
      <c r="GE112" s="4"/>
      <c r="GF112" s="4"/>
      <c r="GG112" s="4"/>
      <c r="GH112" s="4"/>
      <c r="GI112" s="4"/>
      <c r="GJ112" s="4"/>
      <c r="GK112" s="4"/>
      <c r="GL112" s="4"/>
      <c r="GM112" s="4"/>
      <c r="GN112" s="4"/>
      <c r="GO112" s="4"/>
      <c r="GP112" s="4"/>
      <c r="GQ112" s="4"/>
      <c r="GR112" s="4"/>
      <c r="GS112" s="4"/>
      <c r="GT112" s="4"/>
      <c r="GU112" s="4"/>
      <c r="GV112" s="4"/>
      <c r="GW112" s="4"/>
      <c r="GX112" s="4"/>
      <c r="GY112" s="4"/>
      <c r="GZ112" s="4"/>
      <c r="HA112" s="4"/>
      <c r="HB112" s="4"/>
      <c r="HC112" s="4"/>
      <c r="HD112" s="4"/>
      <c r="HE112" s="4"/>
      <c r="HF112" s="4"/>
      <c r="HG112" s="4"/>
      <c r="HH112" s="4"/>
      <c r="HI112" s="4"/>
      <c r="HJ112" s="4"/>
      <c r="HK112" s="4"/>
      <c r="HL112" s="4"/>
      <c r="HM112" s="4"/>
      <c r="HN112" s="4"/>
      <c r="HO112" s="4"/>
      <c r="HP112" s="4"/>
      <c r="HQ112" s="4"/>
      <c r="HR112" s="4"/>
      <c r="HS112" s="4"/>
      <c r="HT112" s="4"/>
      <c r="HU112" s="4"/>
      <c r="HV112" s="4"/>
      <c r="HW112" s="4"/>
      <c r="HX112" s="4"/>
      <c r="HY112" s="4"/>
      <c r="HZ112" s="4"/>
      <c r="IA112" s="4"/>
      <c r="IB112" s="4"/>
      <c r="IC112" s="4"/>
      <c r="ID112" s="4"/>
      <c r="IE112" s="4"/>
      <c r="IF112" s="4"/>
      <c r="IG112" s="4"/>
    </row>
    <row r="113" spans="1:241" ht="25.5" customHeight="1">
      <c r="A113" s="560" t="s">
        <v>329</v>
      </c>
      <c r="B113" s="443" t="s">
        <v>36</v>
      </c>
      <c r="C113" s="630" t="s">
        <v>229</v>
      </c>
      <c r="D113" s="585" t="s">
        <v>230</v>
      </c>
      <c r="E113" s="599" t="s">
        <v>231</v>
      </c>
      <c r="F113" s="521">
        <v>5</v>
      </c>
      <c r="G113" s="521">
        <v>5</v>
      </c>
      <c r="H113" s="521">
        <v>5</v>
      </c>
      <c r="I113" s="521">
        <v>5</v>
      </c>
      <c r="J113" s="521">
        <v>5</v>
      </c>
      <c r="K113" s="521">
        <v>5</v>
      </c>
      <c r="L113" s="521">
        <v>5</v>
      </c>
      <c r="M113" s="521">
        <v>5</v>
      </c>
      <c r="N113" s="528">
        <f t="shared" si="9"/>
        <v>40</v>
      </c>
      <c r="O113" s="544">
        <v>46.99</v>
      </c>
      <c r="P113" s="522">
        <f t="shared" si="8"/>
        <v>1879.6000000000001</v>
      </c>
      <c r="Q113" s="3"/>
      <c r="R113" s="105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  <c r="EK113" s="4"/>
      <c r="EL113" s="4"/>
      <c r="EM113" s="4"/>
      <c r="EN113" s="4"/>
      <c r="EO113" s="4"/>
      <c r="EP113" s="4"/>
      <c r="EQ113" s="4"/>
      <c r="ER113" s="4"/>
      <c r="ES113" s="4"/>
      <c r="ET113" s="4"/>
      <c r="EU113" s="4"/>
      <c r="EV113" s="4"/>
      <c r="EW113" s="4"/>
      <c r="EX113" s="4"/>
      <c r="EY113" s="4"/>
      <c r="EZ113" s="4"/>
      <c r="FA113" s="4"/>
      <c r="FB113" s="4"/>
      <c r="FC113" s="4"/>
      <c r="FD113" s="4"/>
      <c r="FE113" s="4"/>
      <c r="FF113" s="4"/>
      <c r="FG113" s="4"/>
      <c r="FH113" s="4"/>
      <c r="FI113" s="4"/>
      <c r="FJ113" s="4"/>
      <c r="FK113" s="4"/>
      <c r="FL113" s="4"/>
      <c r="FM113" s="4"/>
      <c r="FN113" s="4"/>
      <c r="FO113" s="4"/>
      <c r="FP113" s="4"/>
      <c r="FQ113" s="4"/>
      <c r="FR113" s="4"/>
      <c r="FS113" s="4"/>
      <c r="FT113" s="4"/>
      <c r="FU113" s="4"/>
      <c r="FV113" s="4"/>
      <c r="FW113" s="4"/>
      <c r="FX113" s="4"/>
      <c r="FY113" s="4"/>
      <c r="FZ113" s="4"/>
      <c r="GA113" s="4"/>
      <c r="GB113" s="4"/>
      <c r="GC113" s="4"/>
      <c r="GD113" s="4"/>
      <c r="GE113" s="4"/>
      <c r="GF113" s="4"/>
      <c r="GG113" s="4"/>
      <c r="GH113" s="4"/>
      <c r="GI113" s="4"/>
      <c r="GJ113" s="4"/>
      <c r="GK113" s="4"/>
      <c r="GL113" s="4"/>
      <c r="GM113" s="4"/>
      <c r="GN113" s="4"/>
      <c r="GO113" s="4"/>
      <c r="GP113" s="4"/>
      <c r="GQ113" s="4"/>
      <c r="GR113" s="4"/>
      <c r="GS113" s="4"/>
      <c r="GT113" s="4"/>
      <c r="GU113" s="4"/>
      <c r="GV113" s="4"/>
      <c r="GW113" s="4"/>
      <c r="GX113" s="4"/>
      <c r="GY113" s="4"/>
      <c r="GZ113" s="4"/>
      <c r="HA113" s="4"/>
      <c r="HB113" s="4"/>
      <c r="HC113" s="4"/>
      <c r="HD113" s="4"/>
      <c r="HE113" s="4"/>
      <c r="HF113" s="4"/>
      <c r="HG113" s="4"/>
      <c r="HH113" s="4"/>
      <c r="HI113" s="4"/>
      <c r="HJ113" s="4"/>
      <c r="HK113" s="4"/>
      <c r="HL113" s="4"/>
      <c r="HM113" s="4"/>
      <c r="HN113" s="4"/>
      <c r="HO113" s="4"/>
      <c r="HP113" s="4"/>
      <c r="HQ113" s="4"/>
      <c r="HR113" s="4"/>
      <c r="HS113" s="4"/>
      <c r="HT113" s="4"/>
      <c r="HU113" s="4"/>
      <c r="HV113" s="4"/>
      <c r="HW113" s="4"/>
      <c r="HX113" s="4"/>
      <c r="HY113" s="4"/>
      <c r="HZ113" s="4"/>
      <c r="IA113" s="4"/>
      <c r="IB113" s="4"/>
      <c r="IC113" s="4"/>
      <c r="ID113" s="4"/>
      <c r="IE113" s="4"/>
      <c r="IF113" s="4"/>
      <c r="IG113" s="4"/>
    </row>
    <row r="114" spans="1:241">
      <c r="A114" s="560" t="s">
        <v>330</v>
      </c>
      <c r="B114" s="196" t="s">
        <v>36</v>
      </c>
      <c r="C114" s="630" t="s">
        <v>233</v>
      </c>
      <c r="D114" s="585" t="s">
        <v>234</v>
      </c>
      <c r="E114" s="599" t="s">
        <v>196</v>
      </c>
      <c r="F114" s="521">
        <v>17</v>
      </c>
      <c r="G114" s="521">
        <v>17</v>
      </c>
      <c r="H114" s="521">
        <v>17</v>
      </c>
      <c r="I114" s="521">
        <v>17</v>
      </c>
      <c r="J114" s="521">
        <v>17</v>
      </c>
      <c r="K114" s="521">
        <v>17</v>
      </c>
      <c r="L114" s="521">
        <v>17</v>
      </c>
      <c r="M114" s="521">
        <v>17</v>
      </c>
      <c r="N114" s="528">
        <f t="shared" si="9"/>
        <v>136</v>
      </c>
      <c r="O114" s="544">
        <v>11.98</v>
      </c>
      <c r="P114" s="522">
        <f t="shared" si="8"/>
        <v>1629.28</v>
      </c>
      <c r="Q114" s="3"/>
      <c r="R114" s="105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  <c r="EK114" s="4"/>
      <c r="EL114" s="4"/>
      <c r="EM114" s="4"/>
      <c r="EN114" s="4"/>
      <c r="EO114" s="4"/>
      <c r="EP114" s="4"/>
      <c r="EQ114" s="4"/>
      <c r="ER114" s="4"/>
      <c r="ES114" s="4"/>
      <c r="ET114" s="4"/>
      <c r="EU114" s="4"/>
      <c r="EV114" s="4"/>
      <c r="EW114" s="4"/>
      <c r="EX114" s="4"/>
      <c r="EY114" s="4"/>
      <c r="EZ114" s="4"/>
      <c r="FA114" s="4"/>
      <c r="FB114" s="4"/>
      <c r="FC114" s="4"/>
      <c r="FD114" s="4"/>
      <c r="FE114" s="4"/>
      <c r="FF114" s="4"/>
      <c r="FG114" s="4"/>
      <c r="FH114" s="4"/>
      <c r="FI114" s="4"/>
      <c r="FJ114" s="4"/>
      <c r="FK114" s="4"/>
      <c r="FL114" s="4"/>
      <c r="FM114" s="4"/>
      <c r="FN114" s="4"/>
      <c r="FO114" s="4"/>
      <c r="FP114" s="4"/>
      <c r="FQ114" s="4"/>
      <c r="FR114" s="4"/>
      <c r="FS114" s="4"/>
      <c r="FT114" s="4"/>
      <c r="FU114" s="4"/>
      <c r="FV114" s="4"/>
      <c r="FW114" s="4"/>
      <c r="FX114" s="4"/>
      <c r="FY114" s="4"/>
      <c r="FZ114" s="4"/>
      <c r="GA114" s="4"/>
      <c r="GB114" s="4"/>
      <c r="GC114" s="4"/>
      <c r="GD114" s="4"/>
      <c r="GE114" s="4"/>
      <c r="GF114" s="4"/>
      <c r="GG114" s="4"/>
      <c r="GH114" s="4"/>
      <c r="GI114" s="4"/>
      <c r="GJ114" s="4"/>
      <c r="GK114" s="4"/>
      <c r="GL114" s="4"/>
      <c r="GM114" s="4"/>
      <c r="GN114" s="4"/>
      <c r="GO114" s="4"/>
      <c r="GP114" s="4"/>
      <c r="GQ114" s="4"/>
      <c r="GR114" s="4"/>
      <c r="GS114" s="4"/>
      <c r="GT114" s="4"/>
      <c r="GU114" s="4"/>
      <c r="GV114" s="4"/>
      <c r="GW114" s="4"/>
      <c r="GX114" s="4"/>
      <c r="GY114" s="4"/>
      <c r="GZ114" s="4"/>
      <c r="HA114" s="4"/>
      <c r="HB114" s="4"/>
      <c r="HC114" s="4"/>
      <c r="HD114" s="4"/>
      <c r="HE114" s="4"/>
      <c r="HF114" s="4"/>
      <c r="HG114" s="4"/>
      <c r="HH114" s="4"/>
      <c r="HI114" s="4"/>
      <c r="HJ114" s="4"/>
      <c r="HK114" s="4"/>
      <c r="HL114" s="4"/>
      <c r="HM114" s="4"/>
      <c r="HN114" s="4"/>
      <c r="HO114" s="4"/>
      <c r="HP114" s="4"/>
      <c r="HQ114" s="4"/>
      <c r="HR114" s="4"/>
      <c r="HS114" s="4"/>
      <c r="HT114" s="4"/>
      <c r="HU114" s="4"/>
      <c r="HV114" s="4"/>
      <c r="HW114" s="4"/>
      <c r="HX114" s="4"/>
      <c r="HY114" s="4"/>
      <c r="HZ114" s="4"/>
      <c r="IA114" s="4"/>
      <c r="IB114" s="4"/>
      <c r="IC114" s="4"/>
      <c r="ID114" s="4"/>
      <c r="IE114" s="4"/>
      <c r="IF114" s="4"/>
      <c r="IG114" s="4"/>
    </row>
    <row r="115" spans="1:241">
      <c r="A115" s="560" t="s">
        <v>331</v>
      </c>
      <c r="B115" s="443" t="s">
        <v>75</v>
      </c>
      <c r="C115" s="633"/>
      <c r="D115" s="585" t="s">
        <v>236</v>
      </c>
      <c r="E115" s="599" t="s">
        <v>196</v>
      </c>
      <c r="F115" s="521">
        <v>5</v>
      </c>
      <c r="G115" s="521">
        <v>5</v>
      </c>
      <c r="H115" s="521">
        <v>5</v>
      </c>
      <c r="I115" s="521">
        <v>5</v>
      </c>
      <c r="J115" s="521">
        <v>5</v>
      </c>
      <c r="K115" s="521">
        <v>5</v>
      </c>
      <c r="L115" s="521">
        <v>5</v>
      </c>
      <c r="M115" s="521">
        <v>5</v>
      </c>
      <c r="N115" s="528">
        <f t="shared" si="9"/>
        <v>40</v>
      </c>
      <c r="O115" s="544">
        <v>5</v>
      </c>
      <c r="P115" s="522">
        <f t="shared" si="8"/>
        <v>200</v>
      </c>
      <c r="Q115" s="3"/>
      <c r="R115" s="105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  <c r="EK115" s="4"/>
      <c r="EL115" s="4"/>
      <c r="EM115" s="4"/>
      <c r="EN115" s="4"/>
      <c r="EO115" s="4"/>
      <c r="EP115" s="4"/>
      <c r="EQ115" s="4"/>
      <c r="ER115" s="4"/>
      <c r="ES115" s="4"/>
      <c r="ET115" s="4"/>
      <c r="EU115" s="4"/>
      <c r="EV115" s="4"/>
      <c r="EW115" s="4"/>
      <c r="EX115" s="4"/>
      <c r="EY115" s="4"/>
      <c r="EZ115" s="4"/>
      <c r="FA115" s="4"/>
      <c r="FB115" s="4"/>
      <c r="FC115" s="4"/>
      <c r="FD115" s="4"/>
      <c r="FE115" s="4"/>
      <c r="FF115" s="4"/>
      <c r="FG115" s="4"/>
      <c r="FH115" s="4"/>
      <c r="FI115" s="4"/>
      <c r="FJ115" s="4"/>
      <c r="FK115" s="4"/>
      <c r="FL115" s="4"/>
      <c r="FM115" s="4"/>
      <c r="FN115" s="4"/>
      <c r="FO115" s="4"/>
      <c r="FP115" s="4"/>
      <c r="FQ115" s="4"/>
      <c r="FR115" s="4"/>
      <c r="FS115" s="4"/>
      <c r="FT115" s="4"/>
      <c r="FU115" s="4"/>
      <c r="FV115" s="4"/>
      <c r="FW115" s="4"/>
      <c r="FX115" s="4"/>
      <c r="FY115" s="4"/>
      <c r="FZ115" s="4"/>
      <c r="GA115" s="4"/>
      <c r="GB115" s="4"/>
      <c r="GC115" s="4"/>
      <c r="GD115" s="4"/>
      <c r="GE115" s="4"/>
      <c r="GF115" s="4"/>
      <c r="GG115" s="4"/>
      <c r="GH115" s="4"/>
      <c r="GI115" s="4"/>
      <c r="GJ115" s="4"/>
      <c r="GK115" s="4"/>
      <c r="GL115" s="4"/>
      <c r="GM115" s="4"/>
      <c r="GN115" s="4"/>
      <c r="GO115" s="4"/>
      <c r="GP115" s="4"/>
      <c r="GQ115" s="4"/>
      <c r="GR115" s="4"/>
      <c r="GS115" s="4"/>
      <c r="GT115" s="4"/>
      <c r="GU115" s="4"/>
      <c r="GV115" s="4"/>
      <c r="GW115" s="4"/>
      <c r="GX115" s="4"/>
      <c r="GY115" s="4"/>
      <c r="GZ115" s="4"/>
      <c r="HA115" s="4"/>
      <c r="HB115" s="4"/>
      <c r="HC115" s="4"/>
      <c r="HD115" s="4"/>
      <c r="HE115" s="4"/>
      <c r="HF115" s="4"/>
      <c r="HG115" s="4"/>
      <c r="HH115" s="4"/>
      <c r="HI115" s="4"/>
      <c r="HJ115" s="4"/>
      <c r="HK115" s="4"/>
      <c r="HL115" s="4"/>
      <c r="HM115" s="4"/>
      <c r="HN115" s="4"/>
      <c r="HO115" s="4"/>
      <c r="HP115" s="4"/>
      <c r="HQ115" s="4"/>
      <c r="HR115" s="4"/>
      <c r="HS115" s="4"/>
      <c r="HT115" s="4"/>
      <c r="HU115" s="4"/>
      <c r="HV115" s="4"/>
      <c r="HW115" s="4"/>
      <c r="HX115" s="4"/>
      <c r="HY115" s="4"/>
      <c r="HZ115" s="4"/>
      <c r="IA115" s="4"/>
      <c r="IB115" s="4"/>
      <c r="IC115" s="4"/>
      <c r="ID115" s="4"/>
      <c r="IE115" s="4"/>
      <c r="IF115" s="4"/>
      <c r="IG115" s="4"/>
    </row>
    <row r="116" spans="1:241" ht="33.75">
      <c r="A116" s="560" t="s">
        <v>332</v>
      </c>
      <c r="B116" s="443" t="s">
        <v>26</v>
      </c>
      <c r="C116" s="1063" t="s">
        <v>333</v>
      </c>
      <c r="D116" s="1064" t="s">
        <v>334</v>
      </c>
      <c r="E116" s="588" t="s">
        <v>328</v>
      </c>
      <c r="F116" s="521">
        <v>46</v>
      </c>
      <c r="G116" s="521">
        <v>30</v>
      </c>
      <c r="H116" s="521">
        <v>36</v>
      </c>
      <c r="I116" s="521">
        <v>28</v>
      </c>
      <c r="J116" s="521">
        <v>28</v>
      </c>
      <c r="K116" s="521">
        <v>28</v>
      </c>
      <c r="L116" s="521">
        <v>25</v>
      </c>
      <c r="M116" s="521">
        <v>1</v>
      </c>
      <c r="N116" s="528">
        <f t="shared" si="9"/>
        <v>222</v>
      </c>
      <c r="O116" s="544">
        <f>'2-COMPOSIÇÃO_CUSTO_UNITÁRIO'!H247</f>
        <v>14.225</v>
      </c>
      <c r="P116" s="522">
        <f t="shared" si="8"/>
        <v>3157.95</v>
      </c>
      <c r="Q116" s="3"/>
      <c r="R116" s="105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  <c r="EK116" s="4"/>
      <c r="EL116" s="4"/>
      <c r="EM116" s="4"/>
      <c r="EN116" s="4"/>
      <c r="EO116" s="4"/>
      <c r="EP116" s="4"/>
      <c r="EQ116" s="4"/>
      <c r="ER116" s="4"/>
      <c r="ES116" s="4"/>
      <c r="ET116" s="4"/>
      <c r="EU116" s="4"/>
      <c r="EV116" s="4"/>
      <c r="EW116" s="4"/>
      <c r="EX116" s="4"/>
      <c r="EY116" s="4"/>
      <c r="EZ116" s="4"/>
      <c r="FA116" s="4"/>
      <c r="FB116" s="4"/>
      <c r="FC116" s="4"/>
      <c r="FD116" s="4"/>
      <c r="FE116" s="4"/>
      <c r="FF116" s="4"/>
      <c r="FG116" s="4"/>
      <c r="FH116" s="4"/>
      <c r="FI116" s="4"/>
      <c r="FJ116" s="4"/>
      <c r="FK116" s="4"/>
      <c r="FL116" s="4"/>
      <c r="FM116" s="4"/>
      <c r="FN116" s="4"/>
      <c r="FO116" s="4"/>
      <c r="FP116" s="4"/>
      <c r="FQ116" s="4"/>
      <c r="FR116" s="4"/>
      <c r="FS116" s="4"/>
      <c r="FT116" s="4"/>
      <c r="FU116" s="4"/>
      <c r="FV116" s="4"/>
      <c r="FW116" s="4"/>
      <c r="FX116" s="4"/>
      <c r="FY116" s="4"/>
      <c r="FZ116" s="4"/>
      <c r="GA116" s="4"/>
      <c r="GB116" s="4"/>
      <c r="GC116" s="4"/>
      <c r="GD116" s="4"/>
      <c r="GE116" s="4"/>
      <c r="GF116" s="4"/>
      <c r="GG116" s="4"/>
      <c r="GH116" s="4"/>
      <c r="GI116" s="4"/>
      <c r="GJ116" s="4"/>
      <c r="GK116" s="4"/>
      <c r="GL116" s="4"/>
      <c r="GM116" s="4"/>
      <c r="GN116" s="4"/>
      <c r="GO116" s="4"/>
      <c r="GP116" s="4"/>
      <c r="GQ116" s="4"/>
      <c r="GR116" s="4"/>
      <c r="GS116" s="4"/>
      <c r="GT116" s="4"/>
      <c r="GU116" s="4"/>
      <c r="GV116" s="4"/>
      <c r="GW116" s="4"/>
      <c r="GX116" s="4"/>
      <c r="GY116" s="4"/>
      <c r="GZ116" s="4"/>
      <c r="HA116" s="4"/>
      <c r="HB116" s="4"/>
      <c r="HC116" s="4"/>
      <c r="HD116" s="4"/>
      <c r="HE116" s="4"/>
      <c r="HF116" s="4"/>
      <c r="HG116" s="4"/>
      <c r="HH116" s="4"/>
      <c r="HI116" s="4"/>
      <c r="HJ116" s="4"/>
      <c r="HK116" s="4"/>
      <c r="HL116" s="4"/>
      <c r="HM116" s="4"/>
      <c r="HN116" s="4"/>
      <c r="HO116" s="4"/>
      <c r="HP116" s="4"/>
      <c r="HQ116" s="4"/>
      <c r="HR116" s="4"/>
      <c r="HS116" s="4"/>
      <c r="HT116" s="4"/>
      <c r="HU116" s="4"/>
      <c r="HV116" s="4"/>
      <c r="HW116" s="4"/>
      <c r="HX116" s="4"/>
      <c r="HY116" s="4"/>
      <c r="HZ116" s="4"/>
      <c r="IA116" s="4"/>
      <c r="IB116" s="4"/>
      <c r="IC116" s="4"/>
      <c r="ID116" s="4"/>
      <c r="IE116" s="4"/>
      <c r="IF116" s="4"/>
      <c r="IG116" s="4"/>
    </row>
    <row r="117" spans="1:241" ht="45">
      <c r="A117" s="560" t="s">
        <v>335</v>
      </c>
      <c r="B117" s="578" t="s">
        <v>36</v>
      </c>
      <c r="C117" s="645">
        <v>100758</v>
      </c>
      <c r="D117" s="587" t="s">
        <v>239</v>
      </c>
      <c r="E117" s="588" t="s">
        <v>336</v>
      </c>
      <c r="F117" s="521">
        <v>12</v>
      </c>
      <c r="G117" s="521">
        <v>13</v>
      </c>
      <c r="H117" s="521">
        <v>16</v>
      </c>
      <c r="I117" s="521">
        <v>12</v>
      </c>
      <c r="J117" s="521">
        <v>12</v>
      </c>
      <c r="K117" s="521">
        <v>13</v>
      </c>
      <c r="L117" s="521">
        <v>8</v>
      </c>
      <c r="M117" s="521">
        <v>0</v>
      </c>
      <c r="N117" s="528">
        <f>SUM(F117:M117)</f>
        <v>86</v>
      </c>
      <c r="O117" s="544">
        <v>41.05</v>
      </c>
      <c r="P117" s="522">
        <f t="shared" si="8"/>
        <v>3530.2999999999997</v>
      </c>
      <c r="Q117" s="3"/>
      <c r="R117" s="105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  <c r="EK117" s="4"/>
      <c r="EL117" s="4"/>
      <c r="EM117" s="4"/>
      <c r="EN117" s="4"/>
      <c r="EO117" s="4"/>
      <c r="EP117" s="4"/>
      <c r="EQ117" s="4"/>
      <c r="ER117" s="4"/>
      <c r="ES117" s="4"/>
      <c r="ET117" s="4"/>
      <c r="EU117" s="4"/>
      <c r="EV117" s="4"/>
      <c r="EW117" s="4"/>
      <c r="EX117" s="4"/>
      <c r="EY117" s="4"/>
      <c r="EZ117" s="4"/>
      <c r="FA117" s="4"/>
      <c r="FB117" s="4"/>
      <c r="FC117" s="4"/>
      <c r="FD117" s="4"/>
      <c r="FE117" s="4"/>
      <c r="FF117" s="4"/>
      <c r="FG117" s="4"/>
      <c r="FH117" s="4"/>
      <c r="FI117" s="4"/>
      <c r="FJ117" s="4"/>
      <c r="FK117" s="4"/>
      <c r="FL117" s="4"/>
      <c r="FM117" s="4"/>
      <c r="FN117" s="4"/>
      <c r="FO117" s="4"/>
      <c r="FP117" s="4"/>
      <c r="FQ117" s="4"/>
      <c r="FR117" s="4"/>
      <c r="FS117" s="4"/>
      <c r="FT117" s="4"/>
      <c r="FU117" s="4"/>
      <c r="FV117" s="4"/>
      <c r="FW117" s="4"/>
      <c r="FX117" s="4"/>
      <c r="FY117" s="4"/>
      <c r="FZ117" s="4"/>
      <c r="GA117" s="4"/>
      <c r="GB117" s="4"/>
      <c r="GC117" s="4"/>
      <c r="GD117" s="4"/>
      <c r="GE117" s="4"/>
      <c r="GF117" s="4"/>
      <c r="GG117" s="4"/>
      <c r="GH117" s="4"/>
      <c r="GI117" s="4"/>
      <c r="GJ117" s="4"/>
      <c r="GK117" s="4"/>
      <c r="GL117" s="4"/>
      <c r="GM117" s="4"/>
      <c r="GN117" s="4"/>
      <c r="GO117" s="4"/>
      <c r="GP117" s="4"/>
      <c r="GQ117" s="4"/>
      <c r="GR117" s="4"/>
      <c r="GS117" s="4"/>
      <c r="GT117" s="4"/>
      <c r="GU117" s="4"/>
      <c r="GV117" s="4"/>
      <c r="GW117" s="4"/>
      <c r="GX117" s="4"/>
      <c r="GY117" s="4"/>
      <c r="GZ117" s="4"/>
      <c r="HA117" s="4"/>
      <c r="HB117" s="4"/>
      <c r="HC117" s="4"/>
      <c r="HD117" s="4"/>
      <c r="HE117" s="4"/>
      <c r="HF117" s="4"/>
      <c r="HG117" s="4"/>
      <c r="HH117" s="4"/>
      <c r="HI117" s="4"/>
      <c r="HJ117" s="4"/>
      <c r="HK117" s="4"/>
      <c r="HL117" s="4"/>
      <c r="HM117" s="4"/>
      <c r="HN117" s="4"/>
      <c r="HO117" s="4"/>
      <c r="HP117" s="4"/>
      <c r="HQ117" s="4"/>
      <c r="HR117" s="4"/>
      <c r="HS117" s="4"/>
      <c r="HT117" s="4"/>
      <c r="HU117" s="4"/>
      <c r="HV117" s="4"/>
      <c r="HW117" s="4"/>
      <c r="HX117" s="4"/>
      <c r="HY117" s="4"/>
      <c r="HZ117" s="4"/>
      <c r="IA117" s="4"/>
      <c r="IB117" s="4"/>
      <c r="IC117" s="4"/>
      <c r="ID117" s="4"/>
      <c r="IE117" s="4"/>
      <c r="IF117" s="4"/>
      <c r="IG117" s="4"/>
    </row>
    <row r="118" spans="1:241">
      <c r="A118" s="560" t="s">
        <v>337</v>
      </c>
      <c r="B118" s="578" t="s">
        <v>36</v>
      </c>
      <c r="C118" s="645">
        <v>98397</v>
      </c>
      <c r="D118" s="587" t="s">
        <v>241</v>
      </c>
      <c r="E118" s="588" t="s">
        <v>336</v>
      </c>
      <c r="F118" s="521">
        <v>12</v>
      </c>
      <c r="G118" s="521">
        <v>13</v>
      </c>
      <c r="H118" s="521">
        <v>16</v>
      </c>
      <c r="I118" s="521">
        <v>12</v>
      </c>
      <c r="J118" s="521">
        <v>12</v>
      </c>
      <c r="K118" s="521">
        <v>13</v>
      </c>
      <c r="L118" s="521">
        <v>8</v>
      </c>
      <c r="M118" s="521">
        <v>0</v>
      </c>
      <c r="N118" s="528">
        <f t="shared" si="9"/>
        <v>86</v>
      </c>
      <c r="O118" s="544">
        <v>11.26</v>
      </c>
      <c r="P118" s="522">
        <f t="shared" si="8"/>
        <v>968.36</v>
      </c>
      <c r="Q118" s="3"/>
      <c r="R118" s="105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  <c r="EK118" s="4"/>
      <c r="EL118" s="4"/>
      <c r="EM118" s="4"/>
      <c r="EN118" s="4"/>
      <c r="EO118" s="4"/>
      <c r="EP118" s="4"/>
      <c r="EQ118" s="4"/>
      <c r="ER118" s="4"/>
      <c r="ES118" s="4"/>
      <c r="ET118" s="4"/>
      <c r="EU118" s="4"/>
      <c r="EV118" s="4"/>
      <c r="EW118" s="4"/>
      <c r="EX118" s="4"/>
      <c r="EY118" s="4"/>
      <c r="EZ118" s="4"/>
      <c r="FA118" s="4"/>
      <c r="FB118" s="4"/>
      <c r="FC118" s="4"/>
      <c r="FD118" s="4"/>
      <c r="FE118" s="4"/>
      <c r="FF118" s="4"/>
      <c r="FG118" s="4"/>
      <c r="FH118" s="4"/>
      <c r="FI118" s="4"/>
      <c r="FJ118" s="4"/>
      <c r="FK118" s="4"/>
      <c r="FL118" s="4"/>
      <c r="FM118" s="4"/>
      <c r="FN118" s="4"/>
      <c r="FO118" s="4"/>
      <c r="FP118" s="4"/>
      <c r="FQ118" s="4"/>
      <c r="FR118" s="4"/>
      <c r="FS118" s="4"/>
      <c r="FT118" s="4"/>
      <c r="FU118" s="4"/>
      <c r="FV118" s="4"/>
      <c r="FW118" s="4"/>
      <c r="FX118" s="4"/>
      <c r="FY118" s="4"/>
      <c r="FZ118" s="4"/>
      <c r="GA118" s="4"/>
      <c r="GB118" s="4"/>
      <c r="GC118" s="4"/>
      <c r="GD118" s="4"/>
      <c r="GE118" s="4"/>
      <c r="GF118" s="4"/>
      <c r="GG118" s="4"/>
      <c r="GH118" s="4"/>
      <c r="GI118" s="4"/>
      <c r="GJ118" s="4"/>
      <c r="GK118" s="4"/>
      <c r="GL118" s="4"/>
      <c r="GM118" s="4"/>
      <c r="GN118" s="4"/>
      <c r="GO118" s="4"/>
      <c r="GP118" s="4"/>
      <c r="GQ118" s="4"/>
      <c r="GR118" s="4"/>
      <c r="GS118" s="4"/>
      <c r="GT118" s="4"/>
      <c r="GU118" s="4"/>
      <c r="GV118" s="4"/>
      <c r="GW118" s="4"/>
      <c r="GX118" s="4"/>
      <c r="GY118" s="4"/>
      <c r="GZ118" s="4"/>
      <c r="HA118" s="4"/>
      <c r="HB118" s="4"/>
      <c r="HC118" s="4"/>
      <c r="HD118" s="4"/>
      <c r="HE118" s="4"/>
      <c r="HF118" s="4"/>
      <c r="HG118" s="4"/>
      <c r="HH118" s="4"/>
      <c r="HI118" s="4"/>
      <c r="HJ118" s="4"/>
      <c r="HK118" s="4"/>
      <c r="HL118" s="4"/>
      <c r="HM118" s="4"/>
      <c r="HN118" s="4"/>
      <c r="HO118" s="4"/>
      <c r="HP118" s="4"/>
      <c r="HQ118" s="4"/>
      <c r="HR118" s="4"/>
      <c r="HS118" s="4"/>
      <c r="HT118" s="4"/>
      <c r="HU118" s="4"/>
      <c r="HV118" s="4"/>
      <c r="HW118" s="4"/>
      <c r="HX118" s="4"/>
      <c r="HY118" s="4"/>
      <c r="HZ118" s="4"/>
      <c r="IA118" s="4"/>
      <c r="IB118" s="4"/>
      <c r="IC118" s="4"/>
      <c r="ID118" s="4"/>
      <c r="IE118" s="4"/>
      <c r="IF118" s="4"/>
      <c r="IG118" s="4"/>
    </row>
    <row r="119" spans="1:241">
      <c r="A119" s="561" t="s">
        <v>338</v>
      </c>
      <c r="B119" s="576"/>
      <c r="C119" s="629"/>
      <c r="D119" s="439" t="s">
        <v>339</v>
      </c>
      <c r="E119" s="440"/>
      <c r="F119" s="539"/>
      <c r="G119" s="539"/>
      <c r="H119" s="539"/>
      <c r="I119" s="540"/>
      <c r="J119" s="540"/>
      <c r="K119" s="540"/>
      <c r="L119" s="539"/>
      <c r="M119" s="539"/>
      <c r="N119" s="541"/>
      <c r="O119" s="549"/>
      <c r="P119" s="543">
        <f>SUM(P120:P126)</f>
        <v>27691.556100000002</v>
      </c>
      <c r="Q119" s="3"/>
      <c r="R119" s="1053">
        <f>P119*O246/100+P119</f>
        <v>35943.639817800002</v>
      </c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  <c r="EK119" s="4"/>
      <c r="EL119" s="4"/>
      <c r="EM119" s="4"/>
      <c r="EN119" s="4"/>
      <c r="EO119" s="4"/>
      <c r="EP119" s="4"/>
      <c r="EQ119" s="4"/>
      <c r="ER119" s="4"/>
      <c r="ES119" s="4"/>
      <c r="ET119" s="4"/>
      <c r="EU119" s="4"/>
      <c r="EV119" s="4"/>
      <c r="EW119" s="4"/>
      <c r="EX119" s="4"/>
      <c r="EY119" s="4"/>
      <c r="EZ119" s="4"/>
      <c r="FA119" s="4"/>
      <c r="FB119" s="4"/>
      <c r="FC119" s="4"/>
      <c r="FD119" s="4"/>
      <c r="FE119" s="4"/>
      <c r="FF119" s="4"/>
      <c r="FG119" s="4"/>
      <c r="FH119" s="4"/>
      <c r="FI119" s="4"/>
      <c r="FJ119" s="4"/>
      <c r="FK119" s="4"/>
      <c r="FL119" s="4"/>
      <c r="FM119" s="4"/>
      <c r="FN119" s="4"/>
      <c r="FO119" s="4"/>
      <c r="FP119" s="4"/>
      <c r="FQ119" s="4"/>
      <c r="FR119" s="4"/>
      <c r="FS119" s="4"/>
      <c r="FT119" s="4"/>
      <c r="FU119" s="4"/>
      <c r="FV119" s="4"/>
      <c r="FW119" s="4"/>
      <c r="FX119" s="4"/>
      <c r="FY119" s="4"/>
      <c r="FZ119" s="4"/>
      <c r="GA119" s="4"/>
      <c r="GB119" s="4"/>
      <c r="GC119" s="4"/>
      <c r="GD119" s="4"/>
      <c r="GE119" s="4"/>
      <c r="GF119" s="4"/>
      <c r="GG119" s="4"/>
      <c r="GH119" s="4"/>
      <c r="GI119" s="4"/>
      <c r="GJ119" s="4"/>
      <c r="GK119" s="4"/>
      <c r="GL119" s="4"/>
      <c r="GM119" s="4"/>
      <c r="GN119" s="4"/>
      <c r="GO119" s="4"/>
      <c r="GP119" s="4"/>
      <c r="GQ119" s="4"/>
      <c r="GR119" s="4"/>
      <c r="GS119" s="4"/>
      <c r="GT119" s="4"/>
      <c r="GU119" s="4"/>
      <c r="GV119" s="4"/>
      <c r="GW119" s="4"/>
      <c r="GX119" s="4"/>
      <c r="GY119" s="4"/>
      <c r="GZ119" s="4"/>
      <c r="HA119" s="4"/>
      <c r="HB119" s="4"/>
      <c r="HC119" s="4"/>
      <c r="HD119" s="4"/>
      <c r="HE119" s="4"/>
      <c r="HF119" s="4"/>
      <c r="HG119" s="4"/>
      <c r="HH119" s="4"/>
      <c r="HI119" s="4"/>
      <c r="HJ119" s="4"/>
      <c r="HK119" s="4"/>
      <c r="HL119" s="4"/>
      <c r="HM119" s="4"/>
      <c r="HN119" s="4"/>
      <c r="HO119" s="4"/>
      <c r="HP119" s="4"/>
      <c r="HQ119" s="4"/>
      <c r="HR119" s="4"/>
      <c r="HS119" s="4"/>
      <c r="HT119" s="4"/>
      <c r="HU119" s="4"/>
      <c r="HV119" s="4"/>
      <c r="HW119" s="4"/>
      <c r="HX119" s="4"/>
      <c r="HY119" s="4"/>
      <c r="HZ119" s="4"/>
      <c r="IA119" s="4"/>
      <c r="IB119" s="4"/>
      <c r="IC119" s="4"/>
      <c r="ID119" s="4"/>
      <c r="IE119" s="4"/>
      <c r="IF119" s="4"/>
      <c r="IG119" s="4"/>
    </row>
    <row r="120" spans="1:241" ht="57.75">
      <c r="A120" s="560" t="s">
        <v>340</v>
      </c>
      <c r="B120" s="580" t="s">
        <v>238</v>
      </c>
      <c r="C120" s="646">
        <v>101910</v>
      </c>
      <c r="D120" s="589" t="s">
        <v>341</v>
      </c>
      <c r="E120" s="590" t="s">
        <v>29</v>
      </c>
      <c r="F120" s="521">
        <v>5</v>
      </c>
      <c r="G120" s="521">
        <v>1</v>
      </c>
      <c r="H120" s="521">
        <v>2</v>
      </c>
      <c r="I120" s="521">
        <v>2</v>
      </c>
      <c r="J120" s="521">
        <v>2</v>
      </c>
      <c r="K120" s="521">
        <v>2</v>
      </c>
      <c r="L120" s="521">
        <v>2</v>
      </c>
      <c r="M120" s="521">
        <v>1</v>
      </c>
      <c r="N120" s="528">
        <f t="shared" ref="N120:N126" si="10">SUM(F120:M120)</f>
        <v>17</v>
      </c>
      <c r="O120" s="544">
        <v>329.43</v>
      </c>
      <c r="P120" s="522">
        <f t="shared" ref="P120:P126" si="11">N120*O120</f>
        <v>5600.31</v>
      </c>
      <c r="Q120" s="3"/>
      <c r="R120" s="105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  <c r="EK120" s="4"/>
      <c r="EL120" s="4"/>
      <c r="EM120" s="4"/>
      <c r="EN120" s="4"/>
      <c r="EO120" s="4"/>
      <c r="EP120" s="4"/>
      <c r="EQ120" s="4"/>
      <c r="ER120" s="4"/>
      <c r="ES120" s="4"/>
      <c r="ET120" s="4"/>
      <c r="EU120" s="4"/>
      <c r="EV120" s="4"/>
      <c r="EW120" s="4"/>
      <c r="EX120" s="4"/>
      <c r="EY120" s="4"/>
      <c r="EZ120" s="4"/>
      <c r="FA120" s="4"/>
      <c r="FB120" s="4"/>
      <c r="FC120" s="4"/>
      <c r="FD120" s="4"/>
      <c r="FE120" s="4"/>
      <c r="FF120" s="4"/>
      <c r="FG120" s="4"/>
      <c r="FH120" s="4"/>
      <c r="FI120" s="4"/>
      <c r="FJ120" s="4"/>
      <c r="FK120" s="4"/>
      <c r="FL120" s="4"/>
      <c r="FM120" s="4"/>
      <c r="FN120" s="4"/>
      <c r="FO120" s="4"/>
      <c r="FP120" s="4"/>
      <c r="FQ120" s="4"/>
      <c r="FR120" s="4"/>
      <c r="FS120" s="4"/>
      <c r="FT120" s="4"/>
      <c r="FU120" s="4"/>
      <c r="FV120" s="4"/>
      <c r="FW120" s="4"/>
      <c r="FX120" s="4"/>
      <c r="FY120" s="4"/>
      <c r="FZ120" s="4"/>
      <c r="GA120" s="4"/>
      <c r="GB120" s="4"/>
      <c r="GC120" s="4"/>
      <c r="GD120" s="4"/>
      <c r="GE120" s="4"/>
      <c r="GF120" s="4"/>
      <c r="GG120" s="4"/>
      <c r="GH120" s="4"/>
      <c r="GI120" s="4"/>
      <c r="GJ120" s="4"/>
      <c r="GK120" s="4"/>
      <c r="GL120" s="4"/>
      <c r="GM120" s="4"/>
      <c r="GN120" s="4"/>
      <c r="GO120" s="4"/>
      <c r="GP120" s="4"/>
      <c r="GQ120" s="4"/>
      <c r="GR120" s="4"/>
      <c r="GS120" s="4"/>
      <c r="GT120" s="4"/>
      <c r="GU120" s="4"/>
      <c r="GV120" s="4"/>
      <c r="GW120" s="4"/>
      <c r="GX120" s="4"/>
      <c r="GY120" s="4"/>
      <c r="GZ120" s="4"/>
      <c r="HA120" s="4"/>
      <c r="HB120" s="4"/>
      <c r="HC120" s="4"/>
      <c r="HD120" s="4"/>
      <c r="HE120" s="4"/>
      <c r="HF120" s="4"/>
      <c r="HG120" s="4"/>
      <c r="HH120" s="4"/>
      <c r="HI120" s="4"/>
      <c r="HJ120" s="4"/>
      <c r="HK120" s="4"/>
      <c r="HL120" s="4"/>
      <c r="HM120" s="4"/>
      <c r="HN120" s="4"/>
      <c r="HO120" s="4"/>
      <c r="HP120" s="4"/>
      <c r="HQ120" s="4"/>
      <c r="HR120" s="4"/>
      <c r="HS120" s="4"/>
      <c r="HT120" s="4"/>
      <c r="HU120" s="4"/>
      <c r="HV120" s="4"/>
      <c r="HW120" s="4"/>
      <c r="HX120" s="4"/>
      <c r="HY120" s="4"/>
      <c r="HZ120" s="4"/>
      <c r="IA120" s="4"/>
      <c r="IB120" s="4"/>
      <c r="IC120" s="4"/>
      <c r="ID120" s="4"/>
      <c r="IE120" s="4"/>
      <c r="IF120" s="4"/>
      <c r="IG120" s="4"/>
    </row>
    <row r="121" spans="1:241" ht="57.75">
      <c r="A121" s="560" t="s">
        <v>342</v>
      </c>
      <c r="B121" s="580" t="s">
        <v>238</v>
      </c>
      <c r="C121" s="646">
        <v>101907</v>
      </c>
      <c r="D121" s="589" t="s">
        <v>343</v>
      </c>
      <c r="E121" s="590" t="s">
        <v>29</v>
      </c>
      <c r="F121" s="521">
        <v>4</v>
      </c>
      <c r="G121" s="521">
        <v>2</v>
      </c>
      <c r="H121" s="521">
        <v>2</v>
      </c>
      <c r="I121" s="521">
        <v>2</v>
      </c>
      <c r="J121" s="521">
        <v>2</v>
      </c>
      <c r="K121" s="521">
        <v>2</v>
      </c>
      <c r="L121" s="521">
        <v>2</v>
      </c>
      <c r="M121" s="521">
        <v>1</v>
      </c>
      <c r="N121" s="528">
        <f t="shared" si="10"/>
        <v>17</v>
      </c>
      <c r="O121" s="544">
        <v>799.44</v>
      </c>
      <c r="P121" s="522">
        <f t="shared" si="11"/>
        <v>13590.480000000001</v>
      </c>
      <c r="Q121" s="3"/>
      <c r="R121" s="105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  <c r="EK121" s="4"/>
      <c r="EL121" s="4"/>
      <c r="EM121" s="4"/>
      <c r="EN121" s="4"/>
      <c r="EO121" s="4"/>
      <c r="EP121" s="4"/>
      <c r="EQ121" s="4"/>
      <c r="ER121" s="4"/>
      <c r="ES121" s="4"/>
      <c r="ET121" s="4"/>
      <c r="EU121" s="4"/>
      <c r="EV121" s="4"/>
      <c r="EW121" s="4"/>
      <c r="EX121" s="4"/>
      <c r="EY121" s="4"/>
      <c r="EZ121" s="4"/>
      <c r="FA121" s="4"/>
      <c r="FB121" s="4"/>
      <c r="FC121" s="4"/>
      <c r="FD121" s="4"/>
      <c r="FE121" s="4"/>
      <c r="FF121" s="4"/>
      <c r="FG121" s="4"/>
      <c r="FH121" s="4"/>
      <c r="FI121" s="4"/>
      <c r="FJ121" s="4"/>
      <c r="FK121" s="4"/>
      <c r="FL121" s="4"/>
      <c r="FM121" s="4"/>
      <c r="FN121" s="4"/>
      <c r="FO121" s="4"/>
      <c r="FP121" s="4"/>
      <c r="FQ121" s="4"/>
      <c r="FR121" s="4"/>
      <c r="FS121" s="4"/>
      <c r="FT121" s="4"/>
      <c r="FU121" s="4"/>
      <c r="FV121" s="4"/>
      <c r="FW121" s="4"/>
      <c r="FX121" s="4"/>
      <c r="FY121" s="4"/>
      <c r="FZ121" s="4"/>
      <c r="GA121" s="4"/>
      <c r="GB121" s="4"/>
      <c r="GC121" s="4"/>
      <c r="GD121" s="4"/>
      <c r="GE121" s="4"/>
      <c r="GF121" s="4"/>
      <c r="GG121" s="4"/>
      <c r="GH121" s="4"/>
      <c r="GI121" s="4"/>
      <c r="GJ121" s="4"/>
      <c r="GK121" s="4"/>
      <c r="GL121" s="4"/>
      <c r="GM121" s="4"/>
      <c r="GN121" s="4"/>
      <c r="GO121" s="4"/>
      <c r="GP121" s="4"/>
      <c r="GQ121" s="4"/>
      <c r="GR121" s="4"/>
      <c r="GS121" s="4"/>
      <c r="GT121" s="4"/>
      <c r="GU121" s="4"/>
      <c r="GV121" s="4"/>
      <c r="GW121" s="4"/>
      <c r="GX121" s="4"/>
      <c r="GY121" s="4"/>
      <c r="GZ121" s="4"/>
      <c r="HA121" s="4"/>
      <c r="HB121" s="4"/>
      <c r="HC121" s="4"/>
      <c r="HD121" s="4"/>
      <c r="HE121" s="4"/>
      <c r="HF121" s="4"/>
      <c r="HG121" s="4"/>
      <c r="HH121" s="4"/>
      <c r="HI121" s="4"/>
      <c r="HJ121" s="4"/>
      <c r="HK121" s="4"/>
      <c r="HL121" s="4"/>
      <c r="HM121" s="4"/>
      <c r="HN121" s="4"/>
      <c r="HO121" s="4"/>
      <c r="HP121" s="4"/>
      <c r="HQ121" s="4"/>
      <c r="HR121" s="4"/>
      <c r="HS121" s="4"/>
      <c r="HT121" s="4"/>
      <c r="HU121" s="4"/>
      <c r="HV121" s="4"/>
      <c r="HW121" s="4"/>
      <c r="HX121" s="4"/>
      <c r="HY121" s="4"/>
      <c r="HZ121" s="4"/>
      <c r="IA121" s="4"/>
      <c r="IB121" s="4"/>
      <c r="IC121" s="4"/>
      <c r="ID121" s="4"/>
      <c r="IE121" s="4"/>
      <c r="IF121" s="4"/>
      <c r="IG121" s="4"/>
    </row>
    <row r="122" spans="1:241" ht="57">
      <c r="A122" s="560" t="s">
        <v>344</v>
      </c>
      <c r="B122" s="580" t="s">
        <v>238</v>
      </c>
      <c r="C122" s="647">
        <v>101905</v>
      </c>
      <c r="D122" s="589" t="s">
        <v>345</v>
      </c>
      <c r="E122" s="590" t="s">
        <v>29</v>
      </c>
      <c r="F122" s="544">
        <v>1</v>
      </c>
      <c r="G122" s="544">
        <v>1</v>
      </c>
      <c r="H122" s="544">
        <v>1</v>
      </c>
      <c r="I122" s="544">
        <v>1</v>
      </c>
      <c r="J122" s="544">
        <v>1</v>
      </c>
      <c r="K122" s="544">
        <v>1</v>
      </c>
      <c r="L122" s="544">
        <v>1</v>
      </c>
      <c r="M122" s="544">
        <v>0</v>
      </c>
      <c r="N122" s="528">
        <f t="shared" si="10"/>
        <v>7</v>
      </c>
      <c r="O122" s="544">
        <v>246.94</v>
      </c>
      <c r="P122" s="522">
        <f t="shared" si="11"/>
        <v>1728.58</v>
      </c>
      <c r="Q122" s="3"/>
      <c r="R122" s="105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  <c r="EM122" s="4"/>
      <c r="EN122" s="4"/>
      <c r="EO122" s="4"/>
      <c r="EP122" s="4"/>
      <c r="EQ122" s="4"/>
      <c r="ER122" s="4"/>
      <c r="ES122" s="4"/>
      <c r="ET122" s="4"/>
      <c r="EU122" s="4"/>
      <c r="EV122" s="4"/>
      <c r="EW122" s="4"/>
      <c r="EX122" s="4"/>
      <c r="EY122" s="4"/>
      <c r="EZ122" s="4"/>
      <c r="FA122" s="4"/>
      <c r="FB122" s="4"/>
      <c r="FC122" s="4"/>
      <c r="FD122" s="4"/>
      <c r="FE122" s="4"/>
      <c r="FF122" s="4"/>
      <c r="FG122" s="4"/>
      <c r="FH122" s="4"/>
      <c r="FI122" s="4"/>
      <c r="FJ122" s="4"/>
      <c r="FK122" s="4"/>
      <c r="FL122" s="4"/>
      <c r="FM122" s="4"/>
      <c r="FN122" s="4"/>
      <c r="FO122" s="4"/>
      <c r="FP122" s="4"/>
      <c r="FQ122" s="4"/>
      <c r="FR122" s="4"/>
      <c r="FS122" s="4"/>
      <c r="FT122" s="4"/>
      <c r="FU122" s="4"/>
      <c r="FV122" s="4"/>
      <c r="FW122" s="4"/>
      <c r="FX122" s="4"/>
      <c r="FY122" s="4"/>
      <c r="FZ122" s="4"/>
      <c r="GA122" s="4"/>
      <c r="GB122" s="4"/>
      <c r="GC122" s="4"/>
      <c r="GD122" s="4"/>
      <c r="GE122" s="4"/>
      <c r="GF122" s="4"/>
      <c r="GG122" s="4"/>
      <c r="GH122" s="4"/>
      <c r="GI122" s="4"/>
      <c r="GJ122" s="4"/>
      <c r="GK122" s="4"/>
      <c r="GL122" s="4"/>
      <c r="GM122" s="4"/>
      <c r="GN122" s="4"/>
      <c r="GO122" s="4"/>
      <c r="GP122" s="4"/>
      <c r="GQ122" s="4"/>
      <c r="GR122" s="4"/>
      <c r="GS122" s="4"/>
      <c r="GT122" s="4"/>
      <c r="GU122" s="4"/>
      <c r="GV122" s="4"/>
      <c r="GW122" s="4"/>
      <c r="GX122" s="4"/>
      <c r="GY122" s="4"/>
      <c r="GZ122" s="4"/>
      <c r="HA122" s="4"/>
      <c r="HB122" s="4"/>
      <c r="HC122" s="4"/>
      <c r="HD122" s="4"/>
      <c r="HE122" s="4"/>
      <c r="HF122" s="4"/>
      <c r="HG122" s="4"/>
      <c r="HH122" s="4"/>
      <c r="HI122" s="4"/>
      <c r="HJ122" s="4"/>
      <c r="HK122" s="4"/>
      <c r="HL122" s="4"/>
      <c r="HM122" s="4"/>
      <c r="HN122" s="4"/>
      <c r="HO122" s="4"/>
      <c r="HP122" s="4"/>
      <c r="HQ122" s="4"/>
      <c r="HR122" s="4"/>
      <c r="HS122" s="4"/>
      <c r="HT122" s="4"/>
      <c r="HU122" s="4"/>
      <c r="HV122" s="4"/>
      <c r="HW122" s="4"/>
      <c r="HX122" s="4"/>
      <c r="HY122" s="4"/>
      <c r="HZ122" s="4"/>
      <c r="IA122" s="4"/>
      <c r="IB122" s="4"/>
      <c r="IC122" s="4"/>
      <c r="ID122" s="4"/>
      <c r="IE122" s="4"/>
      <c r="IF122" s="4"/>
      <c r="IG122" s="4"/>
    </row>
    <row r="123" spans="1:241">
      <c r="A123" s="560" t="s">
        <v>346</v>
      </c>
      <c r="B123" s="580" t="s">
        <v>75</v>
      </c>
      <c r="C123" s="646">
        <v>1</v>
      </c>
      <c r="D123" s="590" t="s">
        <v>347</v>
      </c>
      <c r="E123" s="590" t="s">
        <v>29</v>
      </c>
      <c r="F123" s="544">
        <v>10</v>
      </c>
      <c r="G123" s="544">
        <v>4</v>
      </c>
      <c r="H123" s="544">
        <v>5</v>
      </c>
      <c r="I123" s="544">
        <v>5</v>
      </c>
      <c r="J123" s="544">
        <v>5</v>
      </c>
      <c r="K123" s="544">
        <v>5</v>
      </c>
      <c r="L123" s="544">
        <v>5</v>
      </c>
      <c r="M123" s="544">
        <v>2</v>
      </c>
      <c r="N123" s="528">
        <f t="shared" si="10"/>
        <v>41</v>
      </c>
      <c r="O123" s="544">
        <v>61</v>
      </c>
      <c r="P123" s="522">
        <f t="shared" si="11"/>
        <v>2501</v>
      </c>
      <c r="Q123" s="3"/>
      <c r="R123" s="105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  <c r="EM123" s="4"/>
      <c r="EN123" s="4"/>
      <c r="EO123" s="4"/>
      <c r="EP123" s="4"/>
      <c r="EQ123" s="4"/>
      <c r="ER123" s="4"/>
      <c r="ES123" s="4"/>
      <c r="ET123" s="4"/>
      <c r="EU123" s="4"/>
      <c r="EV123" s="4"/>
      <c r="EW123" s="4"/>
      <c r="EX123" s="4"/>
      <c r="EY123" s="4"/>
      <c r="EZ123" s="4"/>
      <c r="FA123" s="4"/>
      <c r="FB123" s="4"/>
      <c r="FC123" s="4"/>
      <c r="FD123" s="4"/>
      <c r="FE123" s="4"/>
      <c r="FF123" s="4"/>
      <c r="FG123" s="4"/>
      <c r="FH123" s="4"/>
      <c r="FI123" s="4"/>
      <c r="FJ123" s="4"/>
      <c r="FK123" s="4"/>
      <c r="FL123" s="4"/>
      <c r="FM123" s="4"/>
      <c r="FN123" s="4"/>
      <c r="FO123" s="4"/>
      <c r="FP123" s="4"/>
      <c r="FQ123" s="4"/>
      <c r="FR123" s="4"/>
      <c r="FS123" s="4"/>
      <c r="FT123" s="4"/>
      <c r="FU123" s="4"/>
      <c r="FV123" s="4"/>
      <c r="FW123" s="4"/>
      <c r="FX123" s="4"/>
      <c r="FY123" s="4"/>
      <c r="FZ123" s="4"/>
      <c r="GA123" s="4"/>
      <c r="GB123" s="4"/>
      <c r="GC123" s="4"/>
      <c r="GD123" s="4"/>
      <c r="GE123" s="4"/>
      <c r="GF123" s="4"/>
      <c r="GG123" s="4"/>
      <c r="GH123" s="4"/>
      <c r="GI123" s="4"/>
      <c r="GJ123" s="4"/>
      <c r="GK123" s="4"/>
      <c r="GL123" s="4"/>
      <c r="GM123" s="4"/>
      <c r="GN123" s="4"/>
      <c r="GO123" s="4"/>
      <c r="GP123" s="4"/>
      <c r="GQ123" s="4"/>
      <c r="GR123" s="4"/>
      <c r="GS123" s="4"/>
      <c r="GT123" s="4"/>
      <c r="GU123" s="4"/>
      <c r="GV123" s="4"/>
      <c r="GW123" s="4"/>
      <c r="GX123" s="4"/>
      <c r="GY123" s="4"/>
      <c r="GZ123" s="4"/>
      <c r="HA123" s="4"/>
      <c r="HB123" s="4"/>
      <c r="HC123" s="4"/>
      <c r="HD123" s="4"/>
      <c r="HE123" s="4"/>
      <c r="HF123" s="4"/>
      <c r="HG123" s="4"/>
      <c r="HH123" s="4"/>
      <c r="HI123" s="4"/>
      <c r="HJ123" s="4"/>
      <c r="HK123" s="4"/>
      <c r="HL123" s="4"/>
      <c r="HM123" s="4"/>
      <c r="HN123" s="4"/>
      <c r="HO123" s="4"/>
      <c r="HP123" s="4"/>
      <c r="HQ123" s="4"/>
      <c r="HR123" s="4"/>
      <c r="HS123" s="4"/>
      <c r="HT123" s="4"/>
      <c r="HU123" s="4"/>
      <c r="HV123" s="4"/>
      <c r="HW123" s="4"/>
      <c r="HX123" s="4"/>
      <c r="HY123" s="4"/>
      <c r="HZ123" s="4"/>
      <c r="IA123" s="4"/>
      <c r="IB123" s="4"/>
      <c r="IC123" s="4"/>
      <c r="ID123" s="4"/>
      <c r="IE123" s="4"/>
      <c r="IF123" s="4"/>
      <c r="IG123" s="4"/>
    </row>
    <row r="124" spans="1:241">
      <c r="A124" s="560" t="s">
        <v>348</v>
      </c>
      <c r="B124" s="151" t="s">
        <v>36</v>
      </c>
      <c r="C124" s="646">
        <v>37557</v>
      </c>
      <c r="D124" s="590" t="s">
        <v>349</v>
      </c>
      <c r="E124" s="590" t="s">
        <v>29</v>
      </c>
      <c r="F124" s="544">
        <v>10</v>
      </c>
      <c r="G124" s="544">
        <v>4</v>
      </c>
      <c r="H124" s="544">
        <v>5</v>
      </c>
      <c r="I124" s="544">
        <v>5</v>
      </c>
      <c r="J124" s="544">
        <v>5</v>
      </c>
      <c r="K124" s="544">
        <v>5</v>
      </c>
      <c r="L124" s="544">
        <v>5</v>
      </c>
      <c r="M124" s="544">
        <v>2</v>
      </c>
      <c r="N124" s="528">
        <f t="shared" si="10"/>
        <v>41</v>
      </c>
      <c r="O124" s="544">
        <v>26.9</v>
      </c>
      <c r="P124" s="522">
        <f t="shared" si="11"/>
        <v>1102.8999999999999</v>
      </c>
      <c r="Q124" s="3"/>
      <c r="R124" s="105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  <c r="EK124" s="4"/>
      <c r="EL124" s="4"/>
      <c r="EM124" s="4"/>
      <c r="EN124" s="4"/>
      <c r="EO124" s="4"/>
      <c r="EP124" s="4"/>
      <c r="EQ124" s="4"/>
      <c r="ER124" s="4"/>
      <c r="ES124" s="4"/>
      <c r="ET124" s="4"/>
      <c r="EU124" s="4"/>
      <c r="EV124" s="4"/>
      <c r="EW124" s="4"/>
      <c r="EX124" s="4"/>
      <c r="EY124" s="4"/>
      <c r="EZ124" s="4"/>
      <c r="FA124" s="4"/>
      <c r="FB124" s="4"/>
      <c r="FC124" s="4"/>
      <c r="FD124" s="4"/>
      <c r="FE124" s="4"/>
      <c r="FF124" s="4"/>
      <c r="FG124" s="4"/>
      <c r="FH124" s="4"/>
      <c r="FI124" s="4"/>
      <c r="FJ124" s="4"/>
      <c r="FK124" s="4"/>
      <c r="FL124" s="4"/>
      <c r="FM124" s="4"/>
      <c r="FN124" s="4"/>
      <c r="FO124" s="4"/>
      <c r="FP124" s="4"/>
      <c r="FQ124" s="4"/>
      <c r="FR124" s="4"/>
      <c r="FS124" s="4"/>
      <c r="FT124" s="4"/>
      <c r="FU124" s="4"/>
      <c r="FV124" s="4"/>
      <c r="FW124" s="4"/>
      <c r="FX124" s="4"/>
      <c r="FY124" s="4"/>
      <c r="FZ124" s="4"/>
      <c r="GA124" s="4"/>
      <c r="GB124" s="4"/>
      <c r="GC124" s="4"/>
      <c r="GD124" s="4"/>
      <c r="GE124" s="4"/>
      <c r="GF124" s="4"/>
      <c r="GG124" s="4"/>
      <c r="GH124" s="4"/>
      <c r="GI124" s="4"/>
      <c r="GJ124" s="4"/>
      <c r="GK124" s="4"/>
      <c r="GL124" s="4"/>
      <c r="GM124" s="4"/>
      <c r="GN124" s="4"/>
      <c r="GO124" s="4"/>
      <c r="GP124" s="4"/>
      <c r="GQ124" s="4"/>
      <c r="GR124" s="4"/>
      <c r="GS124" s="4"/>
      <c r="GT124" s="4"/>
      <c r="GU124" s="4"/>
      <c r="GV124" s="4"/>
      <c r="GW124" s="4"/>
      <c r="GX124" s="4"/>
      <c r="GY124" s="4"/>
      <c r="GZ124" s="4"/>
      <c r="HA124" s="4"/>
      <c r="HB124" s="4"/>
      <c r="HC124" s="4"/>
      <c r="HD124" s="4"/>
      <c r="HE124" s="4"/>
      <c r="HF124" s="4"/>
      <c r="HG124" s="4"/>
      <c r="HH124" s="4"/>
      <c r="HI124" s="4"/>
      <c r="HJ124" s="4"/>
      <c r="HK124" s="4"/>
      <c r="HL124" s="4"/>
      <c r="HM124" s="4"/>
      <c r="HN124" s="4"/>
      <c r="HO124" s="4"/>
      <c r="HP124" s="4"/>
      <c r="HQ124" s="4"/>
      <c r="HR124" s="4"/>
      <c r="HS124" s="4"/>
      <c r="HT124" s="4"/>
      <c r="HU124" s="4"/>
      <c r="HV124" s="4"/>
      <c r="HW124" s="4"/>
      <c r="HX124" s="4"/>
      <c r="HY124" s="4"/>
      <c r="HZ124" s="4"/>
      <c r="IA124" s="4"/>
      <c r="IB124" s="4"/>
      <c r="IC124" s="4"/>
      <c r="ID124" s="4"/>
      <c r="IE124" s="4"/>
      <c r="IF124" s="4"/>
      <c r="IG124" s="4"/>
    </row>
    <row r="125" spans="1:241">
      <c r="A125" s="560" t="s">
        <v>350</v>
      </c>
      <c r="B125" s="151" t="s">
        <v>36</v>
      </c>
      <c r="C125" s="633" t="s">
        <v>351</v>
      </c>
      <c r="D125" s="444" t="s">
        <v>352</v>
      </c>
      <c r="E125" s="599" t="s">
        <v>55</v>
      </c>
      <c r="F125" s="544">
        <v>10</v>
      </c>
      <c r="G125" s="544">
        <v>4</v>
      </c>
      <c r="H125" s="544">
        <v>5</v>
      </c>
      <c r="I125" s="544">
        <v>5</v>
      </c>
      <c r="J125" s="544">
        <v>5</v>
      </c>
      <c r="K125" s="544">
        <v>5</v>
      </c>
      <c r="L125" s="544">
        <v>5</v>
      </c>
      <c r="M125" s="544">
        <v>2</v>
      </c>
      <c r="N125" s="528">
        <f t="shared" si="10"/>
        <v>41</v>
      </c>
      <c r="O125" s="544">
        <v>67.11</v>
      </c>
      <c r="P125" s="522">
        <f t="shared" si="11"/>
        <v>2751.5099999999998</v>
      </c>
      <c r="Q125" s="3"/>
      <c r="R125" s="105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  <c r="EK125" s="4"/>
      <c r="EL125" s="4"/>
      <c r="EM125" s="4"/>
      <c r="EN125" s="4"/>
      <c r="EO125" s="4"/>
      <c r="EP125" s="4"/>
      <c r="EQ125" s="4"/>
      <c r="ER125" s="4"/>
      <c r="ES125" s="4"/>
      <c r="ET125" s="4"/>
      <c r="EU125" s="4"/>
      <c r="EV125" s="4"/>
      <c r="EW125" s="4"/>
      <c r="EX125" s="4"/>
      <c r="EY125" s="4"/>
      <c r="EZ125" s="4"/>
      <c r="FA125" s="4"/>
      <c r="FB125" s="4"/>
      <c r="FC125" s="4"/>
      <c r="FD125" s="4"/>
      <c r="FE125" s="4"/>
      <c r="FF125" s="4"/>
      <c r="FG125" s="4"/>
      <c r="FH125" s="4"/>
      <c r="FI125" s="4"/>
      <c r="FJ125" s="4"/>
      <c r="FK125" s="4"/>
      <c r="FL125" s="4"/>
      <c r="FM125" s="4"/>
      <c r="FN125" s="4"/>
      <c r="FO125" s="4"/>
      <c r="FP125" s="4"/>
      <c r="FQ125" s="4"/>
      <c r="FR125" s="4"/>
      <c r="FS125" s="4"/>
      <c r="FT125" s="4"/>
      <c r="FU125" s="4"/>
      <c r="FV125" s="4"/>
      <c r="FW125" s="4"/>
      <c r="FX125" s="4"/>
      <c r="FY125" s="4"/>
      <c r="FZ125" s="4"/>
      <c r="GA125" s="4"/>
      <c r="GB125" s="4"/>
      <c r="GC125" s="4"/>
      <c r="GD125" s="4"/>
      <c r="GE125" s="4"/>
      <c r="GF125" s="4"/>
      <c r="GG125" s="4"/>
      <c r="GH125" s="4"/>
      <c r="GI125" s="4"/>
      <c r="GJ125" s="4"/>
      <c r="GK125" s="4"/>
      <c r="GL125" s="4"/>
      <c r="GM125" s="4"/>
      <c r="GN125" s="4"/>
      <c r="GO125" s="4"/>
      <c r="GP125" s="4"/>
      <c r="GQ125" s="4"/>
      <c r="GR125" s="4"/>
      <c r="GS125" s="4"/>
      <c r="GT125" s="4"/>
      <c r="GU125" s="4"/>
      <c r="GV125" s="4"/>
      <c r="GW125" s="4"/>
      <c r="GX125" s="4"/>
      <c r="GY125" s="4"/>
      <c r="GZ125" s="4"/>
      <c r="HA125" s="4"/>
      <c r="HB125" s="4"/>
      <c r="HC125" s="4"/>
      <c r="HD125" s="4"/>
      <c r="HE125" s="4"/>
      <c r="HF125" s="4"/>
      <c r="HG125" s="4"/>
      <c r="HH125" s="4"/>
      <c r="HI125" s="4"/>
      <c r="HJ125" s="4"/>
      <c r="HK125" s="4"/>
      <c r="HL125" s="4"/>
      <c r="HM125" s="4"/>
      <c r="HN125" s="4"/>
      <c r="HO125" s="4"/>
      <c r="HP125" s="4"/>
      <c r="HQ125" s="4"/>
      <c r="HR125" s="4"/>
      <c r="HS125" s="4"/>
      <c r="HT125" s="4"/>
      <c r="HU125" s="4"/>
      <c r="HV125" s="4"/>
      <c r="HW125" s="4"/>
      <c r="HX125" s="4"/>
      <c r="HY125" s="4"/>
      <c r="HZ125" s="4"/>
      <c r="IA125" s="4"/>
      <c r="IB125" s="4"/>
      <c r="IC125" s="4"/>
      <c r="ID125" s="4"/>
      <c r="IE125" s="4"/>
      <c r="IF125" s="4"/>
      <c r="IG125" s="4"/>
    </row>
    <row r="126" spans="1:241" ht="67.5" customHeight="1">
      <c r="A126" s="560" t="s">
        <v>353</v>
      </c>
      <c r="B126" s="196" t="s">
        <v>26</v>
      </c>
      <c r="C126" s="633" t="s">
        <v>354</v>
      </c>
      <c r="D126" s="591" t="s">
        <v>355</v>
      </c>
      <c r="E126" s="599" t="s">
        <v>196</v>
      </c>
      <c r="F126" s="544">
        <v>6</v>
      </c>
      <c r="G126" s="544">
        <v>2</v>
      </c>
      <c r="H126" s="544">
        <v>1</v>
      </c>
      <c r="I126" s="544">
        <v>1</v>
      </c>
      <c r="J126" s="544">
        <v>1</v>
      </c>
      <c r="K126" s="544">
        <v>1</v>
      </c>
      <c r="L126" s="544">
        <v>1</v>
      </c>
      <c r="M126" s="544">
        <v>0</v>
      </c>
      <c r="N126" s="528">
        <f t="shared" si="10"/>
        <v>13</v>
      </c>
      <c r="O126" s="544">
        <f>'2-COMPOSIÇÃO_CUSTO_UNITÁRIO'!H471</f>
        <v>32.059699999999999</v>
      </c>
      <c r="P126" s="522">
        <f t="shared" si="11"/>
        <v>416.77609999999999</v>
      </c>
      <c r="Q126" s="3"/>
      <c r="R126" s="105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  <c r="EK126" s="4"/>
      <c r="EL126" s="4"/>
      <c r="EM126" s="4"/>
      <c r="EN126" s="4"/>
      <c r="EO126" s="4"/>
      <c r="EP126" s="4"/>
      <c r="EQ126" s="4"/>
      <c r="ER126" s="4"/>
      <c r="ES126" s="4"/>
      <c r="ET126" s="4"/>
      <c r="EU126" s="4"/>
      <c r="EV126" s="4"/>
      <c r="EW126" s="4"/>
      <c r="EX126" s="4"/>
      <c r="EY126" s="4"/>
      <c r="EZ126" s="4"/>
      <c r="FA126" s="4"/>
      <c r="FB126" s="4"/>
      <c r="FC126" s="4"/>
      <c r="FD126" s="4"/>
      <c r="FE126" s="4"/>
      <c r="FF126" s="4"/>
      <c r="FG126" s="4"/>
      <c r="FH126" s="4"/>
      <c r="FI126" s="4"/>
      <c r="FJ126" s="4"/>
      <c r="FK126" s="4"/>
      <c r="FL126" s="4"/>
      <c r="FM126" s="4"/>
      <c r="FN126" s="4"/>
      <c r="FO126" s="4"/>
      <c r="FP126" s="4"/>
      <c r="FQ126" s="4"/>
      <c r="FR126" s="4"/>
      <c r="FS126" s="4"/>
      <c r="FT126" s="4"/>
      <c r="FU126" s="4"/>
      <c r="FV126" s="4"/>
      <c r="FW126" s="4"/>
      <c r="FX126" s="4"/>
      <c r="FY126" s="4"/>
      <c r="FZ126" s="4"/>
      <c r="GA126" s="4"/>
      <c r="GB126" s="4"/>
      <c r="GC126" s="4"/>
      <c r="GD126" s="4"/>
      <c r="GE126" s="4"/>
      <c r="GF126" s="4"/>
      <c r="GG126" s="4"/>
      <c r="GH126" s="4"/>
      <c r="GI126" s="4"/>
      <c r="GJ126" s="4"/>
      <c r="GK126" s="4"/>
      <c r="GL126" s="4"/>
      <c r="GM126" s="4"/>
      <c r="GN126" s="4"/>
      <c r="GO126" s="4"/>
      <c r="GP126" s="4"/>
      <c r="GQ126" s="4"/>
      <c r="GR126" s="4"/>
      <c r="GS126" s="4"/>
      <c r="GT126" s="4"/>
      <c r="GU126" s="4"/>
      <c r="GV126" s="4"/>
      <c r="GW126" s="4"/>
      <c r="GX126" s="4"/>
      <c r="GY126" s="4"/>
      <c r="GZ126" s="4"/>
      <c r="HA126" s="4"/>
      <c r="HB126" s="4"/>
      <c r="HC126" s="4"/>
      <c r="HD126" s="4"/>
      <c r="HE126" s="4"/>
      <c r="HF126" s="4"/>
      <c r="HG126" s="4"/>
      <c r="HH126" s="4"/>
      <c r="HI126" s="4"/>
      <c r="HJ126" s="4"/>
      <c r="HK126" s="4"/>
      <c r="HL126" s="4"/>
      <c r="HM126" s="4"/>
      <c r="HN126" s="4"/>
      <c r="HO126" s="4"/>
      <c r="HP126" s="4"/>
      <c r="HQ126" s="4"/>
      <c r="HR126" s="4"/>
      <c r="HS126" s="4"/>
      <c r="HT126" s="4"/>
      <c r="HU126" s="4"/>
      <c r="HV126" s="4"/>
      <c r="HW126" s="4"/>
      <c r="HX126" s="4"/>
      <c r="HY126" s="4"/>
      <c r="HZ126" s="4"/>
      <c r="IA126" s="4"/>
      <c r="IB126" s="4"/>
      <c r="IC126" s="4"/>
      <c r="ID126" s="4"/>
      <c r="IE126" s="4"/>
      <c r="IF126" s="4"/>
      <c r="IG126" s="4"/>
    </row>
    <row r="127" spans="1:241">
      <c r="A127" s="561" t="s">
        <v>356</v>
      </c>
      <c r="B127" s="576"/>
      <c r="C127" s="629"/>
      <c r="D127" s="439" t="s">
        <v>357</v>
      </c>
      <c r="E127" s="440"/>
      <c r="F127" s="539"/>
      <c r="G127" s="539"/>
      <c r="H127" s="539"/>
      <c r="I127" s="540"/>
      <c r="J127" s="540"/>
      <c r="K127" s="540"/>
      <c r="L127" s="539"/>
      <c r="M127" s="539"/>
      <c r="N127" s="541"/>
      <c r="O127" s="542"/>
      <c r="P127" s="543">
        <f>SUM(P128:P145)</f>
        <v>173612.73050000003</v>
      </c>
      <c r="Q127" s="3"/>
      <c r="R127" s="1053">
        <f>P127*O246/100+P127</f>
        <v>225349.32418900004</v>
      </c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  <c r="EK127" s="4"/>
      <c r="EL127" s="4"/>
      <c r="EM127" s="4"/>
      <c r="EN127" s="4"/>
      <c r="EO127" s="4"/>
      <c r="EP127" s="4"/>
      <c r="EQ127" s="4"/>
      <c r="ER127" s="4"/>
      <c r="ES127" s="4"/>
      <c r="ET127" s="4"/>
      <c r="EU127" s="4"/>
      <c r="EV127" s="4"/>
      <c r="EW127" s="4"/>
      <c r="EX127" s="4"/>
      <c r="EY127" s="4"/>
      <c r="EZ127" s="4"/>
      <c r="FA127" s="4"/>
      <c r="FB127" s="4"/>
      <c r="FC127" s="4"/>
      <c r="FD127" s="4"/>
      <c r="FE127" s="4"/>
      <c r="FF127" s="4"/>
      <c r="FG127" s="4"/>
      <c r="FH127" s="4"/>
      <c r="FI127" s="4"/>
      <c r="FJ127" s="4"/>
      <c r="FK127" s="4"/>
      <c r="FL127" s="4"/>
      <c r="FM127" s="4"/>
      <c r="FN127" s="4"/>
      <c r="FO127" s="4"/>
      <c r="FP127" s="4"/>
      <c r="FQ127" s="4"/>
      <c r="FR127" s="4"/>
      <c r="FS127" s="4"/>
      <c r="FT127" s="4"/>
      <c r="FU127" s="4"/>
      <c r="FV127" s="4"/>
      <c r="FW127" s="4"/>
      <c r="FX127" s="4"/>
      <c r="FY127" s="4"/>
      <c r="FZ127" s="4"/>
      <c r="GA127" s="4"/>
      <c r="GB127" s="4"/>
      <c r="GC127" s="4"/>
      <c r="GD127" s="4"/>
      <c r="GE127" s="4"/>
      <c r="GF127" s="4"/>
      <c r="GG127" s="4"/>
      <c r="GH127" s="4"/>
      <c r="GI127" s="4"/>
      <c r="GJ127" s="4"/>
      <c r="GK127" s="4"/>
      <c r="GL127" s="4"/>
      <c r="GM127" s="4"/>
      <c r="GN127" s="4"/>
      <c r="GO127" s="4"/>
      <c r="GP127" s="4"/>
      <c r="GQ127" s="4"/>
      <c r="GR127" s="4"/>
      <c r="GS127" s="4"/>
      <c r="GT127" s="4"/>
      <c r="GU127" s="4"/>
      <c r="GV127" s="4"/>
      <c r="GW127" s="4"/>
      <c r="GX127" s="4"/>
      <c r="GY127" s="4"/>
      <c r="GZ127" s="4"/>
      <c r="HA127" s="4"/>
      <c r="HB127" s="4"/>
      <c r="HC127" s="4"/>
      <c r="HD127" s="4"/>
      <c r="HE127" s="4"/>
      <c r="HF127" s="4"/>
      <c r="HG127" s="4"/>
      <c r="HH127" s="4"/>
      <c r="HI127" s="4"/>
      <c r="HJ127" s="4"/>
      <c r="HK127" s="4"/>
      <c r="HL127" s="4"/>
      <c r="HM127" s="4"/>
      <c r="HN127" s="4"/>
      <c r="HO127" s="4"/>
      <c r="HP127" s="4"/>
      <c r="HQ127" s="4"/>
      <c r="HR127" s="4"/>
      <c r="HS127" s="4"/>
      <c r="HT127" s="4"/>
      <c r="HU127" s="4"/>
      <c r="HV127" s="4"/>
      <c r="HW127" s="4"/>
      <c r="HX127" s="4"/>
      <c r="HY127" s="4"/>
      <c r="HZ127" s="4"/>
      <c r="IA127" s="4"/>
      <c r="IB127" s="4"/>
      <c r="IC127" s="4"/>
      <c r="ID127" s="4"/>
      <c r="IE127" s="4"/>
      <c r="IF127" s="4"/>
      <c r="IG127" s="4"/>
    </row>
    <row r="128" spans="1:241" ht="45">
      <c r="A128" s="560" t="s">
        <v>358</v>
      </c>
      <c r="B128" s="244" t="s">
        <v>26</v>
      </c>
      <c r="C128" s="648">
        <v>27</v>
      </c>
      <c r="D128" s="591" t="s">
        <v>359</v>
      </c>
      <c r="E128" s="597" t="s">
        <v>231</v>
      </c>
      <c r="F128" s="521">
        <v>1</v>
      </c>
      <c r="G128" s="521">
        <v>0</v>
      </c>
      <c r="H128" s="521">
        <v>0</v>
      </c>
      <c r="I128" s="521">
        <v>0</v>
      </c>
      <c r="J128" s="521">
        <v>0</v>
      </c>
      <c r="K128" s="521">
        <v>0</v>
      </c>
      <c r="L128" s="521">
        <v>0</v>
      </c>
      <c r="M128" s="521">
        <v>0</v>
      </c>
      <c r="N128" s="528">
        <f t="shared" ref="N128:N143" si="12">SUM(F128:M128)</f>
        <v>1</v>
      </c>
      <c r="O128" s="544">
        <f>'2-COMPOSIÇÃO_CUSTO_UNITÁRIO'!H254</f>
        <v>3784.69</v>
      </c>
      <c r="P128" s="522">
        <f t="shared" ref="P128:P145" si="13">N128*O128</f>
        <v>3784.69</v>
      </c>
      <c r="Q128" s="3"/>
      <c r="R128" s="105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  <c r="EK128" s="4"/>
      <c r="EL128" s="4"/>
      <c r="EM128" s="4"/>
      <c r="EN128" s="4"/>
      <c r="EO128" s="4"/>
      <c r="EP128" s="4"/>
      <c r="EQ128" s="4"/>
      <c r="ER128" s="4"/>
      <c r="ES128" s="4"/>
      <c r="ET128" s="4"/>
      <c r="EU128" s="4"/>
      <c r="EV128" s="4"/>
      <c r="EW128" s="4"/>
      <c r="EX128" s="4"/>
      <c r="EY128" s="4"/>
      <c r="EZ128" s="4"/>
      <c r="FA128" s="4"/>
      <c r="FB128" s="4"/>
      <c r="FC128" s="4"/>
      <c r="FD128" s="4"/>
      <c r="FE128" s="4"/>
      <c r="FF128" s="4"/>
      <c r="FG128" s="4"/>
      <c r="FH128" s="4"/>
      <c r="FI128" s="4"/>
      <c r="FJ128" s="4"/>
      <c r="FK128" s="4"/>
      <c r="FL128" s="4"/>
      <c r="FM128" s="4"/>
      <c r="FN128" s="4"/>
      <c r="FO128" s="4"/>
      <c r="FP128" s="4"/>
      <c r="FQ128" s="4"/>
      <c r="FR128" s="4"/>
      <c r="FS128" s="4"/>
      <c r="FT128" s="4"/>
      <c r="FU128" s="4"/>
      <c r="FV128" s="4"/>
      <c r="FW128" s="4"/>
      <c r="FX128" s="4"/>
      <c r="FY128" s="4"/>
      <c r="FZ128" s="4"/>
      <c r="GA128" s="4"/>
      <c r="GB128" s="4"/>
      <c r="GC128" s="4"/>
      <c r="GD128" s="4"/>
      <c r="GE128" s="4"/>
      <c r="GF128" s="4"/>
      <c r="GG128" s="4"/>
      <c r="GH128" s="4"/>
      <c r="GI128" s="4"/>
      <c r="GJ128" s="4"/>
      <c r="GK128" s="4"/>
      <c r="GL128" s="4"/>
      <c r="GM128" s="4"/>
      <c r="GN128" s="4"/>
      <c r="GO128" s="4"/>
      <c r="GP128" s="4"/>
      <c r="GQ128" s="4"/>
      <c r="GR128" s="4"/>
      <c r="GS128" s="4"/>
      <c r="GT128" s="4"/>
      <c r="GU128" s="4"/>
      <c r="GV128" s="4"/>
      <c r="GW128" s="4"/>
      <c r="GX128" s="4"/>
      <c r="GY128" s="4"/>
      <c r="GZ128" s="4"/>
      <c r="HA128" s="4"/>
      <c r="HB128" s="4"/>
      <c r="HC128" s="4"/>
      <c r="HD128" s="4"/>
      <c r="HE128" s="4"/>
      <c r="HF128" s="4"/>
      <c r="HG128" s="4"/>
      <c r="HH128" s="4"/>
      <c r="HI128" s="4"/>
      <c r="HJ128" s="4"/>
      <c r="HK128" s="4"/>
      <c r="HL128" s="4"/>
      <c r="HM128" s="4"/>
      <c r="HN128" s="4"/>
      <c r="HO128" s="4"/>
      <c r="HP128" s="4"/>
      <c r="HQ128" s="4"/>
      <c r="HR128" s="4"/>
      <c r="HS128" s="4"/>
      <c r="HT128" s="4"/>
      <c r="HU128" s="4"/>
      <c r="HV128" s="4"/>
      <c r="HW128" s="4"/>
      <c r="HX128" s="4"/>
      <c r="HY128" s="4"/>
      <c r="HZ128" s="4"/>
      <c r="IA128" s="4"/>
      <c r="IB128" s="4"/>
      <c r="IC128" s="4"/>
      <c r="ID128" s="4"/>
      <c r="IE128" s="4"/>
      <c r="IF128" s="4"/>
      <c r="IG128" s="4"/>
    </row>
    <row r="129" spans="1:241" ht="51.75" customHeight="1">
      <c r="A129" s="560" t="s">
        <v>360</v>
      </c>
      <c r="B129" s="579" t="s">
        <v>26</v>
      </c>
      <c r="C129" s="649">
        <v>28</v>
      </c>
      <c r="D129" s="591" t="s">
        <v>361</v>
      </c>
      <c r="E129" s="597" t="s">
        <v>231</v>
      </c>
      <c r="F129" s="521">
        <v>23</v>
      </c>
      <c r="G129" s="521">
        <v>27</v>
      </c>
      <c r="H129" s="521">
        <v>31</v>
      </c>
      <c r="I129" s="521">
        <v>20</v>
      </c>
      <c r="J129" s="521">
        <v>34</v>
      </c>
      <c r="K129" s="521">
        <v>32</v>
      </c>
      <c r="L129" s="521">
        <v>21</v>
      </c>
      <c r="M129" s="521">
        <v>0</v>
      </c>
      <c r="N129" s="528">
        <f t="shared" si="12"/>
        <v>188</v>
      </c>
      <c r="O129" s="544">
        <f>'2-COMPOSIÇÃO_CUSTO_UNITÁRIO'!H261</f>
        <v>195.36</v>
      </c>
      <c r="P129" s="522">
        <f t="shared" si="13"/>
        <v>36727.68</v>
      </c>
      <c r="Q129" s="3"/>
      <c r="R129" s="105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  <c r="EK129" s="4"/>
      <c r="EL129" s="4"/>
      <c r="EM129" s="4"/>
      <c r="EN129" s="4"/>
      <c r="EO129" s="4"/>
      <c r="EP129" s="4"/>
      <c r="EQ129" s="4"/>
      <c r="ER129" s="4"/>
      <c r="ES129" s="4"/>
      <c r="ET129" s="4"/>
      <c r="EU129" s="4"/>
      <c r="EV129" s="4"/>
      <c r="EW129" s="4"/>
      <c r="EX129" s="4"/>
      <c r="EY129" s="4"/>
      <c r="EZ129" s="4"/>
      <c r="FA129" s="4"/>
      <c r="FB129" s="4"/>
      <c r="FC129" s="4"/>
      <c r="FD129" s="4"/>
      <c r="FE129" s="4"/>
      <c r="FF129" s="4"/>
      <c r="FG129" s="4"/>
      <c r="FH129" s="4"/>
      <c r="FI129" s="4"/>
      <c r="FJ129" s="4"/>
      <c r="FK129" s="4"/>
      <c r="FL129" s="4"/>
      <c r="FM129" s="4"/>
      <c r="FN129" s="4"/>
      <c r="FO129" s="4"/>
      <c r="FP129" s="4"/>
      <c r="FQ129" s="4"/>
      <c r="FR129" s="4"/>
      <c r="FS129" s="4"/>
      <c r="FT129" s="4"/>
      <c r="FU129" s="4"/>
      <c r="FV129" s="4"/>
      <c r="FW129" s="4"/>
      <c r="FX129" s="4"/>
      <c r="FY129" s="4"/>
      <c r="FZ129" s="4"/>
      <c r="GA129" s="4"/>
      <c r="GB129" s="4"/>
      <c r="GC129" s="4"/>
      <c r="GD129" s="4"/>
      <c r="GE129" s="4"/>
      <c r="GF129" s="4"/>
      <c r="GG129" s="4"/>
      <c r="GH129" s="4"/>
      <c r="GI129" s="4"/>
      <c r="GJ129" s="4"/>
      <c r="GK129" s="4"/>
      <c r="GL129" s="4"/>
      <c r="GM129" s="4"/>
      <c r="GN129" s="4"/>
      <c r="GO129" s="4"/>
      <c r="GP129" s="4"/>
      <c r="GQ129" s="4"/>
      <c r="GR129" s="4"/>
      <c r="GS129" s="4"/>
      <c r="GT129" s="4"/>
      <c r="GU129" s="4"/>
      <c r="GV129" s="4"/>
      <c r="GW129" s="4"/>
      <c r="GX129" s="4"/>
      <c r="GY129" s="4"/>
      <c r="GZ129" s="4"/>
      <c r="HA129" s="4"/>
      <c r="HB129" s="4"/>
      <c r="HC129" s="4"/>
      <c r="HD129" s="4"/>
      <c r="HE129" s="4"/>
      <c r="HF129" s="4"/>
      <c r="HG129" s="4"/>
      <c r="HH129" s="4"/>
      <c r="HI129" s="4"/>
      <c r="HJ129" s="4"/>
      <c r="HK129" s="4"/>
      <c r="HL129" s="4"/>
      <c r="HM129" s="4"/>
      <c r="HN129" s="4"/>
      <c r="HO129" s="4"/>
      <c r="HP129" s="4"/>
      <c r="HQ129" s="4"/>
      <c r="HR129" s="4"/>
      <c r="HS129" s="4"/>
      <c r="HT129" s="4"/>
      <c r="HU129" s="4"/>
      <c r="HV129" s="4"/>
      <c r="HW129" s="4"/>
      <c r="HX129" s="4"/>
      <c r="HY129" s="4"/>
      <c r="HZ129" s="4"/>
      <c r="IA129" s="4"/>
      <c r="IB129" s="4"/>
      <c r="IC129" s="4"/>
      <c r="ID129" s="4"/>
      <c r="IE129" s="4"/>
      <c r="IF129" s="4"/>
      <c r="IG129" s="4"/>
    </row>
    <row r="130" spans="1:241" ht="63.75" customHeight="1">
      <c r="A130" s="560" t="s">
        <v>362</v>
      </c>
      <c r="B130" s="244" t="s">
        <v>26</v>
      </c>
      <c r="C130" s="641">
        <v>29</v>
      </c>
      <c r="D130" s="591" t="s">
        <v>363</v>
      </c>
      <c r="E130" s="597" t="s">
        <v>231</v>
      </c>
      <c r="F130" s="521">
        <v>16</v>
      </c>
      <c r="G130" s="521">
        <v>2</v>
      </c>
      <c r="H130" s="521">
        <v>2</v>
      </c>
      <c r="I130" s="521">
        <v>3</v>
      </c>
      <c r="J130" s="521">
        <v>2</v>
      </c>
      <c r="K130" s="521">
        <v>1</v>
      </c>
      <c r="L130" s="521">
        <v>1</v>
      </c>
      <c r="M130" s="521">
        <v>1</v>
      </c>
      <c r="N130" s="528">
        <f t="shared" si="12"/>
        <v>28</v>
      </c>
      <c r="O130" s="544">
        <f>'2-COMPOSIÇÃO_CUSTO_UNITÁRIO'!H270</f>
        <v>219.93</v>
      </c>
      <c r="P130" s="522">
        <f t="shared" si="13"/>
        <v>6158.04</v>
      </c>
      <c r="Q130" s="3"/>
      <c r="R130" s="105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  <c r="EK130" s="4"/>
      <c r="EL130" s="4"/>
      <c r="EM130" s="4"/>
      <c r="EN130" s="4"/>
      <c r="EO130" s="4"/>
      <c r="EP130" s="4"/>
      <c r="EQ130" s="4"/>
      <c r="ER130" s="4"/>
      <c r="ES130" s="4"/>
      <c r="ET130" s="4"/>
      <c r="EU130" s="4"/>
      <c r="EV130" s="4"/>
      <c r="EW130" s="4"/>
      <c r="EX130" s="4"/>
      <c r="EY130" s="4"/>
      <c r="EZ130" s="4"/>
      <c r="FA130" s="4"/>
      <c r="FB130" s="4"/>
      <c r="FC130" s="4"/>
      <c r="FD130" s="4"/>
      <c r="FE130" s="4"/>
      <c r="FF130" s="4"/>
      <c r="FG130" s="4"/>
      <c r="FH130" s="4"/>
      <c r="FI130" s="4"/>
      <c r="FJ130" s="4"/>
      <c r="FK130" s="4"/>
      <c r="FL130" s="4"/>
      <c r="FM130" s="4"/>
      <c r="FN130" s="4"/>
      <c r="FO130" s="4"/>
      <c r="FP130" s="4"/>
      <c r="FQ130" s="4"/>
      <c r="FR130" s="4"/>
      <c r="FS130" s="4"/>
      <c r="FT130" s="4"/>
      <c r="FU130" s="4"/>
      <c r="FV130" s="4"/>
      <c r="FW130" s="4"/>
      <c r="FX130" s="4"/>
      <c r="FY130" s="4"/>
      <c r="FZ130" s="4"/>
      <c r="GA130" s="4"/>
      <c r="GB130" s="4"/>
      <c r="GC130" s="4"/>
      <c r="GD130" s="4"/>
      <c r="GE130" s="4"/>
      <c r="GF130" s="4"/>
      <c r="GG130" s="4"/>
      <c r="GH130" s="4"/>
      <c r="GI130" s="4"/>
      <c r="GJ130" s="4"/>
      <c r="GK130" s="4"/>
      <c r="GL130" s="4"/>
      <c r="GM130" s="4"/>
      <c r="GN130" s="4"/>
      <c r="GO130" s="4"/>
      <c r="GP130" s="4"/>
      <c r="GQ130" s="4"/>
      <c r="GR130" s="4"/>
      <c r="GS130" s="4"/>
      <c r="GT130" s="4"/>
      <c r="GU130" s="4"/>
      <c r="GV130" s="4"/>
      <c r="GW130" s="4"/>
      <c r="GX130" s="4"/>
      <c r="GY130" s="4"/>
      <c r="GZ130" s="4"/>
      <c r="HA130" s="4"/>
      <c r="HB130" s="4"/>
      <c r="HC130" s="4"/>
      <c r="HD130" s="4"/>
      <c r="HE130" s="4"/>
      <c r="HF130" s="4"/>
      <c r="HG130" s="4"/>
      <c r="HH130" s="4"/>
      <c r="HI130" s="4"/>
      <c r="HJ130" s="4"/>
      <c r="HK130" s="4"/>
      <c r="HL130" s="4"/>
      <c r="HM130" s="4"/>
      <c r="HN130" s="4"/>
      <c r="HO130" s="4"/>
      <c r="HP130" s="4"/>
      <c r="HQ130" s="4"/>
      <c r="HR130" s="4"/>
      <c r="HS130" s="4"/>
      <c r="HT130" s="4"/>
      <c r="HU130" s="4"/>
      <c r="HV130" s="4"/>
      <c r="HW130" s="4"/>
      <c r="HX130" s="4"/>
      <c r="HY130" s="4"/>
      <c r="HZ130" s="4"/>
      <c r="IA130" s="4"/>
      <c r="IB130" s="4"/>
      <c r="IC130" s="4"/>
      <c r="ID130" s="4"/>
      <c r="IE130" s="4"/>
      <c r="IF130" s="4"/>
      <c r="IG130" s="4"/>
    </row>
    <row r="131" spans="1:241" ht="56.25" customHeight="1">
      <c r="A131" s="560" t="s">
        <v>364</v>
      </c>
      <c r="B131" s="244" t="s">
        <v>26</v>
      </c>
      <c r="C131" s="641">
        <v>30</v>
      </c>
      <c r="D131" s="591" t="s">
        <v>365</v>
      </c>
      <c r="E131" s="597" t="s">
        <v>231</v>
      </c>
      <c r="F131" s="521">
        <v>1</v>
      </c>
      <c r="G131" s="521">
        <v>2</v>
      </c>
      <c r="H131" s="521">
        <v>2</v>
      </c>
      <c r="I131" s="521">
        <v>2</v>
      </c>
      <c r="J131" s="521">
        <v>2</v>
      </c>
      <c r="K131" s="521">
        <v>2</v>
      </c>
      <c r="L131" s="521">
        <v>2</v>
      </c>
      <c r="M131" s="521">
        <v>0</v>
      </c>
      <c r="N131" s="528">
        <f t="shared" si="12"/>
        <v>13</v>
      </c>
      <c r="O131" s="544">
        <f>'2-COMPOSIÇÃO_CUSTO_UNITÁRIO'!H278</f>
        <v>170.62</v>
      </c>
      <c r="P131" s="522">
        <f t="shared" si="13"/>
        <v>2218.06</v>
      </c>
      <c r="Q131" s="3"/>
      <c r="R131" s="105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  <c r="EK131" s="4"/>
      <c r="EL131" s="4"/>
      <c r="EM131" s="4"/>
      <c r="EN131" s="4"/>
      <c r="EO131" s="4"/>
      <c r="EP131" s="4"/>
      <c r="EQ131" s="4"/>
      <c r="ER131" s="4"/>
      <c r="ES131" s="4"/>
      <c r="ET131" s="4"/>
      <c r="EU131" s="4"/>
      <c r="EV131" s="4"/>
      <c r="EW131" s="4"/>
      <c r="EX131" s="4"/>
      <c r="EY131" s="4"/>
      <c r="EZ131" s="4"/>
      <c r="FA131" s="4"/>
      <c r="FB131" s="4"/>
      <c r="FC131" s="4"/>
      <c r="FD131" s="4"/>
      <c r="FE131" s="4"/>
      <c r="FF131" s="4"/>
      <c r="FG131" s="4"/>
      <c r="FH131" s="4"/>
      <c r="FI131" s="4"/>
      <c r="FJ131" s="4"/>
      <c r="FK131" s="4"/>
      <c r="FL131" s="4"/>
      <c r="FM131" s="4"/>
      <c r="FN131" s="4"/>
      <c r="FO131" s="4"/>
      <c r="FP131" s="4"/>
      <c r="FQ131" s="4"/>
      <c r="FR131" s="4"/>
      <c r="FS131" s="4"/>
      <c r="FT131" s="4"/>
      <c r="FU131" s="4"/>
      <c r="FV131" s="4"/>
      <c r="FW131" s="4"/>
      <c r="FX131" s="4"/>
      <c r="FY131" s="4"/>
      <c r="FZ131" s="4"/>
      <c r="GA131" s="4"/>
      <c r="GB131" s="4"/>
      <c r="GC131" s="4"/>
      <c r="GD131" s="4"/>
      <c r="GE131" s="4"/>
      <c r="GF131" s="4"/>
      <c r="GG131" s="4"/>
      <c r="GH131" s="4"/>
      <c r="GI131" s="4"/>
      <c r="GJ131" s="4"/>
      <c r="GK131" s="4"/>
      <c r="GL131" s="4"/>
      <c r="GM131" s="4"/>
      <c r="GN131" s="4"/>
      <c r="GO131" s="4"/>
      <c r="GP131" s="4"/>
      <c r="GQ131" s="4"/>
      <c r="GR131" s="4"/>
      <c r="GS131" s="4"/>
      <c r="GT131" s="4"/>
      <c r="GU131" s="4"/>
      <c r="GV131" s="4"/>
      <c r="GW131" s="4"/>
      <c r="GX131" s="4"/>
      <c r="GY131" s="4"/>
      <c r="GZ131" s="4"/>
      <c r="HA131" s="4"/>
      <c r="HB131" s="4"/>
      <c r="HC131" s="4"/>
      <c r="HD131" s="4"/>
      <c r="HE131" s="4"/>
      <c r="HF131" s="4"/>
      <c r="HG131" s="4"/>
      <c r="HH131" s="4"/>
      <c r="HI131" s="4"/>
      <c r="HJ131" s="4"/>
      <c r="HK131" s="4"/>
      <c r="HL131" s="4"/>
      <c r="HM131" s="4"/>
      <c r="HN131" s="4"/>
      <c r="HO131" s="4"/>
      <c r="HP131" s="4"/>
      <c r="HQ131" s="4"/>
      <c r="HR131" s="4"/>
      <c r="HS131" s="4"/>
      <c r="HT131" s="4"/>
      <c r="HU131" s="4"/>
      <c r="HV131" s="4"/>
      <c r="HW131" s="4"/>
      <c r="HX131" s="4"/>
      <c r="HY131" s="4"/>
      <c r="HZ131" s="4"/>
      <c r="IA131" s="4"/>
      <c r="IB131" s="4"/>
      <c r="IC131" s="4"/>
      <c r="ID131" s="4"/>
      <c r="IE131" s="4"/>
      <c r="IF131" s="4"/>
      <c r="IG131" s="4"/>
    </row>
    <row r="132" spans="1:241" ht="67.349999999999994" customHeight="1">
      <c r="A132" s="560" t="s">
        <v>366</v>
      </c>
      <c r="B132" s="244" t="s">
        <v>26</v>
      </c>
      <c r="C132" s="641">
        <v>31</v>
      </c>
      <c r="D132" s="591" t="s">
        <v>367</v>
      </c>
      <c r="E132" s="597" t="s">
        <v>231</v>
      </c>
      <c r="F132" s="521">
        <v>1</v>
      </c>
      <c r="G132" s="521">
        <v>2</v>
      </c>
      <c r="H132" s="521">
        <v>2</v>
      </c>
      <c r="I132" s="521">
        <v>2</v>
      </c>
      <c r="J132" s="521">
        <v>2</v>
      </c>
      <c r="K132" s="521">
        <v>2</v>
      </c>
      <c r="L132" s="521">
        <v>2</v>
      </c>
      <c r="M132" s="521">
        <v>0</v>
      </c>
      <c r="N132" s="528">
        <f t="shared" si="12"/>
        <v>13</v>
      </c>
      <c r="O132" s="544">
        <f>'2-COMPOSIÇÃO_CUSTO_UNITÁRIO'!H286</f>
        <v>188.19</v>
      </c>
      <c r="P132" s="522">
        <f t="shared" si="13"/>
        <v>2446.4699999999998</v>
      </c>
      <c r="Q132" s="3"/>
      <c r="R132" s="105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  <c r="EK132" s="4"/>
      <c r="EL132" s="4"/>
      <c r="EM132" s="4"/>
      <c r="EN132" s="4"/>
      <c r="EO132" s="4"/>
      <c r="EP132" s="4"/>
      <c r="EQ132" s="4"/>
      <c r="ER132" s="4"/>
      <c r="ES132" s="4"/>
      <c r="ET132" s="4"/>
      <c r="EU132" s="4"/>
      <c r="EV132" s="4"/>
      <c r="EW132" s="4"/>
      <c r="EX132" s="4"/>
      <c r="EY132" s="4"/>
      <c r="EZ132" s="4"/>
      <c r="FA132" s="4"/>
      <c r="FB132" s="4"/>
      <c r="FC132" s="4"/>
      <c r="FD132" s="4"/>
      <c r="FE132" s="4"/>
      <c r="FF132" s="4"/>
      <c r="FG132" s="4"/>
      <c r="FH132" s="4"/>
      <c r="FI132" s="4"/>
      <c r="FJ132" s="4"/>
      <c r="FK132" s="4"/>
      <c r="FL132" s="4"/>
      <c r="FM132" s="4"/>
      <c r="FN132" s="4"/>
      <c r="FO132" s="4"/>
      <c r="FP132" s="4"/>
      <c r="FQ132" s="4"/>
      <c r="FR132" s="4"/>
      <c r="FS132" s="4"/>
      <c r="FT132" s="4"/>
      <c r="FU132" s="4"/>
      <c r="FV132" s="4"/>
      <c r="FW132" s="4"/>
      <c r="FX132" s="4"/>
      <c r="FY132" s="4"/>
      <c r="FZ132" s="4"/>
      <c r="GA132" s="4"/>
      <c r="GB132" s="4"/>
      <c r="GC132" s="4"/>
      <c r="GD132" s="4"/>
      <c r="GE132" s="4"/>
      <c r="GF132" s="4"/>
      <c r="GG132" s="4"/>
      <c r="GH132" s="4"/>
      <c r="GI132" s="4"/>
      <c r="GJ132" s="4"/>
      <c r="GK132" s="4"/>
      <c r="GL132" s="4"/>
      <c r="GM132" s="4"/>
      <c r="GN132" s="4"/>
      <c r="GO132" s="4"/>
      <c r="GP132" s="4"/>
      <c r="GQ132" s="4"/>
      <c r="GR132" s="4"/>
      <c r="GS132" s="4"/>
      <c r="GT132" s="4"/>
      <c r="GU132" s="4"/>
      <c r="GV132" s="4"/>
      <c r="GW132" s="4"/>
      <c r="GX132" s="4"/>
      <c r="GY132" s="4"/>
      <c r="GZ132" s="4"/>
      <c r="HA132" s="4"/>
      <c r="HB132" s="4"/>
      <c r="HC132" s="4"/>
      <c r="HD132" s="4"/>
      <c r="HE132" s="4"/>
      <c r="HF132" s="4"/>
      <c r="HG132" s="4"/>
      <c r="HH132" s="4"/>
      <c r="HI132" s="4"/>
      <c r="HJ132" s="4"/>
      <c r="HK132" s="4"/>
      <c r="HL132" s="4"/>
      <c r="HM132" s="4"/>
      <c r="HN132" s="4"/>
      <c r="HO132" s="4"/>
      <c r="HP132" s="4"/>
      <c r="HQ132" s="4"/>
      <c r="HR132" s="4"/>
      <c r="HS132" s="4"/>
      <c r="HT132" s="4"/>
      <c r="HU132" s="4"/>
      <c r="HV132" s="4"/>
      <c r="HW132" s="4"/>
      <c r="HX132" s="4"/>
      <c r="HY132" s="4"/>
      <c r="HZ132" s="4"/>
      <c r="IA132" s="4"/>
      <c r="IB132" s="4"/>
      <c r="IC132" s="4"/>
      <c r="ID132" s="4"/>
      <c r="IE132" s="4"/>
      <c r="IF132" s="4"/>
      <c r="IG132" s="4"/>
    </row>
    <row r="133" spans="1:241" ht="36.75" customHeight="1">
      <c r="A133" s="560" t="s">
        <v>368</v>
      </c>
      <c r="B133" s="244" t="s">
        <v>26</v>
      </c>
      <c r="C133" s="649">
        <v>32</v>
      </c>
      <c r="D133" s="591" t="s">
        <v>369</v>
      </c>
      <c r="E133" s="598" t="s">
        <v>61</v>
      </c>
      <c r="F133" s="545">
        <v>307</v>
      </c>
      <c r="G133" s="545">
        <v>230</v>
      </c>
      <c r="H133" s="547">
        <v>265</v>
      </c>
      <c r="I133" s="250">
        <v>215</v>
      </c>
      <c r="J133" s="250">
        <v>320</v>
      </c>
      <c r="K133" s="250">
        <v>300</v>
      </c>
      <c r="L133" s="250">
        <v>175</v>
      </c>
      <c r="M133" s="250">
        <v>0</v>
      </c>
      <c r="N133" s="528">
        <f t="shared" si="12"/>
        <v>1812</v>
      </c>
      <c r="O133" s="544">
        <f>'2-COMPOSIÇÃO_CUSTO_UNITÁRIO'!H294</f>
        <v>17.798700000000004</v>
      </c>
      <c r="P133" s="522">
        <f t="shared" si="13"/>
        <v>32251.244400000007</v>
      </c>
      <c r="Q133" s="3"/>
      <c r="R133" s="105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  <c r="EK133" s="4"/>
      <c r="EL133" s="4"/>
      <c r="EM133" s="4"/>
      <c r="EN133" s="4"/>
      <c r="EO133" s="4"/>
      <c r="EP133" s="4"/>
      <c r="EQ133" s="4"/>
      <c r="ER133" s="4"/>
      <c r="ES133" s="4"/>
      <c r="ET133" s="4"/>
      <c r="EU133" s="4"/>
      <c r="EV133" s="4"/>
      <c r="EW133" s="4"/>
      <c r="EX133" s="4"/>
      <c r="EY133" s="4"/>
      <c r="EZ133" s="4"/>
      <c r="FA133" s="4"/>
      <c r="FB133" s="4"/>
      <c r="FC133" s="4"/>
      <c r="FD133" s="4"/>
      <c r="FE133" s="4"/>
      <c r="FF133" s="4"/>
      <c r="FG133" s="4"/>
      <c r="FH133" s="4"/>
      <c r="FI133" s="4"/>
      <c r="FJ133" s="4"/>
      <c r="FK133" s="4"/>
      <c r="FL133" s="4"/>
      <c r="FM133" s="4"/>
      <c r="FN133" s="4"/>
      <c r="FO133" s="4"/>
      <c r="FP133" s="4"/>
      <c r="FQ133" s="4"/>
      <c r="FR133" s="4"/>
      <c r="FS133" s="4"/>
      <c r="FT133" s="4"/>
      <c r="FU133" s="4"/>
      <c r="FV133" s="4"/>
      <c r="FW133" s="4"/>
      <c r="FX133" s="4"/>
      <c r="FY133" s="4"/>
      <c r="FZ133" s="4"/>
      <c r="GA133" s="4"/>
      <c r="GB133" s="4"/>
      <c r="GC133" s="4"/>
      <c r="GD133" s="4"/>
      <c r="GE133" s="4"/>
      <c r="GF133" s="4"/>
      <c r="GG133" s="4"/>
      <c r="GH133" s="4"/>
      <c r="GI133" s="4"/>
      <c r="GJ133" s="4"/>
      <c r="GK133" s="4"/>
      <c r="GL133" s="4"/>
      <c r="GM133" s="4"/>
      <c r="GN133" s="4"/>
      <c r="GO133" s="4"/>
      <c r="GP133" s="4"/>
      <c r="GQ133" s="4"/>
      <c r="GR133" s="4"/>
      <c r="GS133" s="4"/>
      <c r="GT133" s="4"/>
      <c r="GU133" s="4"/>
      <c r="GV133" s="4"/>
      <c r="GW133" s="4"/>
      <c r="GX133" s="4"/>
      <c r="GY133" s="4"/>
      <c r="GZ133" s="4"/>
      <c r="HA133" s="4"/>
      <c r="HB133" s="4"/>
      <c r="HC133" s="4"/>
      <c r="HD133" s="4"/>
      <c r="HE133" s="4"/>
      <c r="HF133" s="4"/>
      <c r="HG133" s="4"/>
      <c r="HH133" s="4"/>
      <c r="HI133" s="4"/>
      <c r="HJ133" s="4"/>
      <c r="HK133" s="4"/>
      <c r="HL133" s="4"/>
      <c r="HM133" s="4"/>
      <c r="HN133" s="4"/>
      <c r="HO133" s="4"/>
      <c r="HP133" s="4"/>
      <c r="HQ133" s="4"/>
      <c r="HR133" s="4"/>
      <c r="HS133" s="4"/>
      <c r="HT133" s="4"/>
      <c r="HU133" s="4"/>
      <c r="HV133" s="4"/>
      <c r="HW133" s="4"/>
      <c r="HX133" s="4"/>
      <c r="HY133" s="4"/>
      <c r="HZ133" s="4"/>
      <c r="IA133" s="4"/>
      <c r="IB133" s="4"/>
      <c r="IC133" s="4"/>
      <c r="ID133" s="4"/>
      <c r="IE133" s="4"/>
      <c r="IF133" s="4"/>
      <c r="IG133" s="4"/>
    </row>
    <row r="134" spans="1:241" ht="22.5">
      <c r="A134" s="560" t="s">
        <v>370</v>
      </c>
      <c r="B134" s="578" t="s">
        <v>36</v>
      </c>
      <c r="C134" s="645">
        <v>95749</v>
      </c>
      <c r="D134" s="592" t="s">
        <v>371</v>
      </c>
      <c r="E134" s="600" t="s">
        <v>69</v>
      </c>
      <c r="F134" s="545">
        <v>307</v>
      </c>
      <c r="G134" s="545">
        <v>230</v>
      </c>
      <c r="H134" s="547">
        <v>265</v>
      </c>
      <c r="I134" s="250">
        <v>215</v>
      </c>
      <c r="J134" s="250">
        <v>320</v>
      </c>
      <c r="K134" s="250">
        <v>300</v>
      </c>
      <c r="L134" s="250">
        <v>175</v>
      </c>
      <c r="M134" s="250">
        <v>0</v>
      </c>
      <c r="N134" s="528">
        <f t="shared" si="12"/>
        <v>1812</v>
      </c>
      <c r="O134" s="544">
        <v>28.65</v>
      </c>
      <c r="P134" s="522">
        <f t="shared" si="13"/>
        <v>51913.799999999996</v>
      </c>
      <c r="Q134" s="3"/>
      <c r="R134" s="105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4"/>
      <c r="EG134" s="4"/>
      <c r="EH134" s="4"/>
      <c r="EI134" s="4"/>
      <c r="EJ134" s="4"/>
      <c r="EK134" s="4"/>
      <c r="EL134" s="4"/>
      <c r="EM134" s="4"/>
      <c r="EN134" s="4"/>
      <c r="EO134" s="4"/>
      <c r="EP134" s="4"/>
      <c r="EQ134" s="4"/>
      <c r="ER134" s="4"/>
      <c r="ES134" s="4"/>
      <c r="ET134" s="4"/>
      <c r="EU134" s="4"/>
      <c r="EV134" s="4"/>
      <c r="EW134" s="4"/>
      <c r="EX134" s="4"/>
      <c r="EY134" s="4"/>
      <c r="EZ134" s="4"/>
      <c r="FA134" s="4"/>
      <c r="FB134" s="4"/>
      <c r="FC134" s="4"/>
      <c r="FD134" s="4"/>
      <c r="FE134" s="4"/>
      <c r="FF134" s="4"/>
      <c r="FG134" s="4"/>
      <c r="FH134" s="4"/>
      <c r="FI134" s="4"/>
      <c r="FJ134" s="4"/>
      <c r="FK134" s="4"/>
      <c r="FL134" s="4"/>
      <c r="FM134" s="4"/>
      <c r="FN134" s="4"/>
      <c r="FO134" s="4"/>
      <c r="FP134" s="4"/>
      <c r="FQ134" s="4"/>
      <c r="FR134" s="4"/>
      <c r="FS134" s="4"/>
      <c r="FT134" s="4"/>
      <c r="FU134" s="4"/>
      <c r="FV134" s="4"/>
      <c r="FW134" s="4"/>
      <c r="FX134" s="4"/>
      <c r="FY134" s="4"/>
      <c r="FZ134" s="4"/>
      <c r="GA134" s="4"/>
      <c r="GB134" s="4"/>
      <c r="GC134" s="4"/>
      <c r="GD134" s="4"/>
      <c r="GE134" s="4"/>
      <c r="GF134" s="4"/>
      <c r="GG134" s="4"/>
      <c r="GH134" s="4"/>
      <c r="GI134" s="4"/>
      <c r="GJ134" s="4"/>
      <c r="GK134" s="4"/>
      <c r="GL134" s="4"/>
      <c r="GM134" s="4"/>
      <c r="GN134" s="4"/>
      <c r="GO134" s="4"/>
      <c r="GP134" s="4"/>
      <c r="GQ134" s="4"/>
      <c r="GR134" s="4"/>
      <c r="GS134" s="4"/>
      <c r="GT134" s="4"/>
      <c r="GU134" s="4"/>
      <c r="GV134" s="4"/>
      <c r="GW134" s="4"/>
      <c r="GX134" s="4"/>
      <c r="GY134" s="4"/>
      <c r="GZ134" s="4"/>
      <c r="HA134" s="4"/>
      <c r="HB134" s="4"/>
      <c r="HC134" s="4"/>
      <c r="HD134" s="4"/>
      <c r="HE134" s="4"/>
      <c r="HF134" s="4"/>
      <c r="HG134" s="4"/>
      <c r="HH134" s="4"/>
      <c r="HI134" s="4"/>
      <c r="HJ134" s="4"/>
      <c r="HK134" s="4"/>
      <c r="HL134" s="4"/>
      <c r="HM134" s="4"/>
      <c r="HN134" s="4"/>
      <c r="HO134" s="4"/>
      <c r="HP134" s="4"/>
      <c r="HQ134" s="4"/>
      <c r="HR134" s="4"/>
      <c r="HS134" s="4"/>
      <c r="HT134" s="4"/>
      <c r="HU134" s="4"/>
      <c r="HV134" s="4"/>
      <c r="HW134" s="4"/>
      <c r="HX134" s="4"/>
      <c r="HY134" s="4"/>
      <c r="HZ134" s="4"/>
      <c r="IA134" s="4"/>
      <c r="IB134" s="4"/>
      <c r="IC134" s="4"/>
      <c r="ID134" s="4"/>
      <c r="IE134" s="4"/>
      <c r="IF134" s="4"/>
      <c r="IG134" s="4"/>
    </row>
    <row r="135" spans="1:241" ht="22.5">
      <c r="A135" s="560" t="s">
        <v>372</v>
      </c>
      <c r="B135" s="578" t="s">
        <v>36</v>
      </c>
      <c r="C135" s="645">
        <v>95757</v>
      </c>
      <c r="D135" s="592" t="s">
        <v>373</v>
      </c>
      <c r="E135" s="600" t="s">
        <v>102</v>
      </c>
      <c r="F135" s="544">
        <v>102</v>
      </c>
      <c r="G135" s="544">
        <v>77</v>
      </c>
      <c r="H135" s="544">
        <v>89</v>
      </c>
      <c r="I135" s="544">
        <v>72</v>
      </c>
      <c r="J135" s="544">
        <v>107</v>
      </c>
      <c r="K135" s="544">
        <v>100</v>
      </c>
      <c r="L135" s="544">
        <v>59</v>
      </c>
      <c r="M135" s="544">
        <v>0</v>
      </c>
      <c r="N135" s="528">
        <f t="shared" si="12"/>
        <v>606</v>
      </c>
      <c r="O135" s="544">
        <v>9.8000000000000007</v>
      </c>
      <c r="P135" s="522">
        <f t="shared" si="13"/>
        <v>5938.8</v>
      </c>
      <c r="Q135" s="3"/>
      <c r="R135" s="105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/>
      <c r="EH135" s="4"/>
      <c r="EI135" s="4"/>
      <c r="EJ135" s="4"/>
      <c r="EK135" s="4"/>
      <c r="EL135" s="4"/>
      <c r="EM135" s="4"/>
      <c r="EN135" s="4"/>
      <c r="EO135" s="4"/>
      <c r="EP135" s="4"/>
      <c r="EQ135" s="4"/>
      <c r="ER135" s="4"/>
      <c r="ES135" s="4"/>
      <c r="ET135" s="4"/>
      <c r="EU135" s="4"/>
      <c r="EV135" s="4"/>
      <c r="EW135" s="4"/>
      <c r="EX135" s="4"/>
      <c r="EY135" s="4"/>
      <c r="EZ135" s="4"/>
      <c r="FA135" s="4"/>
      <c r="FB135" s="4"/>
      <c r="FC135" s="4"/>
      <c r="FD135" s="4"/>
      <c r="FE135" s="4"/>
      <c r="FF135" s="4"/>
      <c r="FG135" s="4"/>
      <c r="FH135" s="4"/>
      <c r="FI135" s="4"/>
      <c r="FJ135" s="4"/>
      <c r="FK135" s="4"/>
      <c r="FL135" s="4"/>
      <c r="FM135" s="4"/>
      <c r="FN135" s="4"/>
      <c r="FO135" s="4"/>
      <c r="FP135" s="4"/>
      <c r="FQ135" s="4"/>
      <c r="FR135" s="4"/>
      <c r="FS135" s="4"/>
      <c r="FT135" s="4"/>
      <c r="FU135" s="4"/>
      <c r="FV135" s="4"/>
      <c r="FW135" s="4"/>
      <c r="FX135" s="4"/>
      <c r="FY135" s="4"/>
      <c r="FZ135" s="4"/>
      <c r="GA135" s="4"/>
      <c r="GB135" s="4"/>
      <c r="GC135" s="4"/>
      <c r="GD135" s="4"/>
      <c r="GE135" s="4"/>
      <c r="GF135" s="4"/>
      <c r="GG135" s="4"/>
      <c r="GH135" s="4"/>
      <c r="GI135" s="4"/>
      <c r="GJ135" s="4"/>
      <c r="GK135" s="4"/>
      <c r="GL135" s="4"/>
      <c r="GM135" s="4"/>
      <c r="GN135" s="4"/>
      <c r="GO135" s="4"/>
      <c r="GP135" s="4"/>
      <c r="GQ135" s="4"/>
      <c r="GR135" s="4"/>
      <c r="GS135" s="4"/>
      <c r="GT135" s="4"/>
      <c r="GU135" s="4"/>
      <c r="GV135" s="4"/>
      <c r="GW135" s="4"/>
      <c r="GX135" s="4"/>
      <c r="GY135" s="4"/>
      <c r="GZ135" s="4"/>
      <c r="HA135" s="4"/>
      <c r="HB135" s="4"/>
      <c r="HC135" s="4"/>
      <c r="HD135" s="4"/>
      <c r="HE135" s="4"/>
      <c r="HF135" s="4"/>
      <c r="HG135" s="4"/>
      <c r="HH135" s="4"/>
      <c r="HI135" s="4"/>
      <c r="HJ135" s="4"/>
      <c r="HK135" s="4"/>
      <c r="HL135" s="4"/>
      <c r="HM135" s="4"/>
      <c r="HN135" s="4"/>
      <c r="HO135" s="4"/>
      <c r="HP135" s="4"/>
      <c r="HQ135" s="4"/>
      <c r="HR135" s="4"/>
      <c r="HS135" s="4"/>
      <c r="HT135" s="4"/>
      <c r="HU135" s="4"/>
      <c r="HV135" s="4"/>
      <c r="HW135" s="4"/>
      <c r="HX135" s="4"/>
      <c r="HY135" s="4"/>
      <c r="HZ135" s="4"/>
      <c r="IA135" s="4"/>
      <c r="IB135" s="4"/>
      <c r="IC135" s="4"/>
      <c r="ID135" s="4"/>
      <c r="IE135" s="4"/>
      <c r="IF135" s="4"/>
      <c r="IG135" s="4"/>
    </row>
    <row r="136" spans="1:241" ht="22.5">
      <c r="A136" s="560" t="s">
        <v>374</v>
      </c>
      <c r="B136" s="578"/>
      <c r="C136" s="645">
        <v>92701</v>
      </c>
      <c r="D136" s="592" t="s">
        <v>375</v>
      </c>
      <c r="E136" s="600" t="s">
        <v>102</v>
      </c>
      <c r="F136" s="544">
        <v>2</v>
      </c>
      <c r="G136" s="544">
        <v>2</v>
      </c>
      <c r="H136" s="544">
        <v>2</v>
      </c>
      <c r="I136" s="544">
        <v>2</v>
      </c>
      <c r="J136" s="544">
        <v>2</v>
      </c>
      <c r="K136" s="544">
        <v>2</v>
      </c>
      <c r="L136" s="544">
        <v>2</v>
      </c>
      <c r="M136" s="544">
        <v>0</v>
      </c>
      <c r="N136" s="528">
        <f t="shared" si="12"/>
        <v>14</v>
      </c>
      <c r="O136" s="544">
        <v>30.42</v>
      </c>
      <c r="P136" s="522">
        <f t="shared" si="13"/>
        <v>425.88</v>
      </c>
      <c r="Q136" s="3"/>
      <c r="R136" s="105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  <c r="EB136" s="4"/>
      <c r="EC136" s="4"/>
      <c r="ED136" s="4"/>
      <c r="EE136" s="4"/>
      <c r="EF136" s="4"/>
      <c r="EG136" s="4"/>
      <c r="EH136" s="4"/>
      <c r="EI136" s="4"/>
      <c r="EJ136" s="4"/>
      <c r="EK136" s="4"/>
      <c r="EL136" s="4"/>
      <c r="EM136" s="4"/>
      <c r="EN136" s="4"/>
      <c r="EO136" s="4"/>
      <c r="EP136" s="4"/>
      <c r="EQ136" s="4"/>
      <c r="ER136" s="4"/>
      <c r="ES136" s="4"/>
      <c r="ET136" s="4"/>
      <c r="EU136" s="4"/>
      <c r="EV136" s="4"/>
      <c r="EW136" s="4"/>
      <c r="EX136" s="4"/>
      <c r="EY136" s="4"/>
      <c r="EZ136" s="4"/>
      <c r="FA136" s="4"/>
      <c r="FB136" s="4"/>
      <c r="FC136" s="4"/>
      <c r="FD136" s="4"/>
      <c r="FE136" s="4"/>
      <c r="FF136" s="4"/>
      <c r="FG136" s="4"/>
      <c r="FH136" s="4"/>
      <c r="FI136" s="4"/>
      <c r="FJ136" s="4"/>
      <c r="FK136" s="4"/>
      <c r="FL136" s="4"/>
      <c r="FM136" s="4"/>
      <c r="FN136" s="4"/>
      <c r="FO136" s="4"/>
      <c r="FP136" s="4"/>
      <c r="FQ136" s="4"/>
      <c r="FR136" s="4"/>
      <c r="FS136" s="4"/>
      <c r="FT136" s="4"/>
      <c r="FU136" s="4"/>
      <c r="FV136" s="4"/>
      <c r="FW136" s="4"/>
      <c r="FX136" s="4"/>
      <c r="FY136" s="4"/>
      <c r="FZ136" s="4"/>
      <c r="GA136" s="4"/>
      <c r="GB136" s="4"/>
      <c r="GC136" s="4"/>
      <c r="GD136" s="4"/>
      <c r="GE136" s="4"/>
      <c r="GF136" s="4"/>
      <c r="GG136" s="4"/>
      <c r="GH136" s="4"/>
      <c r="GI136" s="4"/>
      <c r="GJ136" s="4"/>
      <c r="GK136" s="4"/>
      <c r="GL136" s="4"/>
      <c r="GM136" s="4"/>
      <c r="GN136" s="4"/>
      <c r="GO136" s="4"/>
      <c r="GP136" s="4"/>
      <c r="GQ136" s="4"/>
      <c r="GR136" s="4"/>
      <c r="GS136" s="4"/>
      <c r="GT136" s="4"/>
      <c r="GU136" s="4"/>
      <c r="GV136" s="4"/>
      <c r="GW136" s="4"/>
      <c r="GX136" s="4"/>
      <c r="GY136" s="4"/>
      <c r="GZ136" s="4"/>
      <c r="HA136" s="4"/>
      <c r="HB136" s="4"/>
      <c r="HC136" s="4"/>
      <c r="HD136" s="4"/>
      <c r="HE136" s="4"/>
      <c r="HF136" s="4"/>
      <c r="HG136" s="4"/>
      <c r="HH136" s="4"/>
      <c r="HI136" s="4"/>
      <c r="HJ136" s="4"/>
      <c r="HK136" s="4"/>
      <c r="HL136" s="4"/>
      <c r="HM136" s="4"/>
      <c r="HN136" s="4"/>
      <c r="HO136" s="4"/>
      <c r="HP136" s="4"/>
      <c r="HQ136" s="4"/>
      <c r="HR136" s="4"/>
      <c r="HS136" s="4"/>
      <c r="HT136" s="4"/>
      <c r="HU136" s="4"/>
      <c r="HV136" s="4"/>
      <c r="HW136" s="4"/>
      <c r="HX136" s="4"/>
      <c r="HY136" s="4"/>
      <c r="HZ136" s="4"/>
      <c r="IA136" s="4"/>
      <c r="IB136" s="4"/>
      <c r="IC136" s="4"/>
      <c r="ID136" s="4"/>
      <c r="IE136" s="4"/>
      <c r="IF136" s="4"/>
      <c r="IG136" s="4"/>
    </row>
    <row r="137" spans="1:241" ht="54.75" customHeight="1">
      <c r="A137" s="560" t="s">
        <v>376</v>
      </c>
      <c r="B137" s="578" t="s">
        <v>26</v>
      </c>
      <c r="C137" s="644">
        <v>33</v>
      </c>
      <c r="D137" s="593" t="s">
        <v>377</v>
      </c>
      <c r="E137" s="600" t="s">
        <v>102</v>
      </c>
      <c r="F137" s="545">
        <v>10</v>
      </c>
      <c r="G137" s="545">
        <v>10</v>
      </c>
      <c r="H137" s="545">
        <v>10</v>
      </c>
      <c r="I137" s="550">
        <v>10</v>
      </c>
      <c r="J137" s="550">
        <v>10</v>
      </c>
      <c r="K137" s="550">
        <v>10</v>
      </c>
      <c r="L137" s="550">
        <v>10</v>
      </c>
      <c r="M137" s="550">
        <v>0</v>
      </c>
      <c r="N137" s="528">
        <f t="shared" si="12"/>
        <v>70</v>
      </c>
      <c r="O137" s="544">
        <f>'2-COMPOSIÇÃO_CUSTO_UNITÁRIO'!H303</f>
        <v>7.8997000000000011</v>
      </c>
      <c r="P137" s="522">
        <f t="shared" si="13"/>
        <v>552.97900000000004</v>
      </c>
      <c r="Q137" s="3"/>
      <c r="R137" s="105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  <c r="EB137" s="4"/>
      <c r="EC137" s="4"/>
      <c r="ED137" s="4"/>
      <c r="EE137" s="4"/>
      <c r="EF137" s="4"/>
      <c r="EG137" s="4"/>
      <c r="EH137" s="4"/>
      <c r="EI137" s="4"/>
      <c r="EJ137" s="4"/>
      <c r="EK137" s="4"/>
      <c r="EL137" s="4"/>
      <c r="EM137" s="4"/>
      <c r="EN137" s="4"/>
      <c r="EO137" s="4"/>
      <c r="EP137" s="4"/>
      <c r="EQ137" s="4"/>
      <c r="ER137" s="4"/>
      <c r="ES137" s="4"/>
      <c r="ET137" s="4"/>
      <c r="EU137" s="4"/>
      <c r="EV137" s="4"/>
      <c r="EW137" s="4"/>
      <c r="EX137" s="4"/>
      <c r="EY137" s="4"/>
      <c r="EZ137" s="4"/>
      <c r="FA137" s="4"/>
      <c r="FB137" s="4"/>
      <c r="FC137" s="4"/>
      <c r="FD137" s="4"/>
      <c r="FE137" s="4"/>
      <c r="FF137" s="4"/>
      <c r="FG137" s="4"/>
      <c r="FH137" s="4"/>
      <c r="FI137" s="4"/>
      <c r="FJ137" s="4"/>
      <c r="FK137" s="4"/>
      <c r="FL137" s="4"/>
      <c r="FM137" s="4"/>
      <c r="FN137" s="4"/>
      <c r="FO137" s="4"/>
      <c r="FP137" s="4"/>
      <c r="FQ137" s="4"/>
      <c r="FR137" s="4"/>
      <c r="FS137" s="4"/>
      <c r="FT137" s="4"/>
      <c r="FU137" s="4"/>
      <c r="FV137" s="4"/>
      <c r="FW137" s="4"/>
      <c r="FX137" s="4"/>
      <c r="FY137" s="4"/>
      <c r="FZ137" s="4"/>
      <c r="GA137" s="4"/>
      <c r="GB137" s="4"/>
      <c r="GC137" s="4"/>
      <c r="GD137" s="4"/>
      <c r="GE137" s="4"/>
      <c r="GF137" s="4"/>
      <c r="GG137" s="4"/>
      <c r="GH137" s="4"/>
      <c r="GI137" s="4"/>
      <c r="GJ137" s="4"/>
      <c r="GK137" s="4"/>
      <c r="GL137" s="4"/>
      <c r="GM137" s="4"/>
      <c r="GN137" s="4"/>
      <c r="GO137" s="4"/>
      <c r="GP137" s="4"/>
      <c r="GQ137" s="4"/>
      <c r="GR137" s="4"/>
      <c r="GS137" s="4"/>
      <c r="GT137" s="4"/>
      <c r="GU137" s="4"/>
      <c r="GV137" s="4"/>
      <c r="GW137" s="4"/>
      <c r="GX137" s="4"/>
      <c r="GY137" s="4"/>
      <c r="GZ137" s="4"/>
      <c r="HA137" s="4"/>
      <c r="HB137" s="4"/>
      <c r="HC137" s="4"/>
      <c r="HD137" s="4"/>
      <c r="HE137" s="4"/>
      <c r="HF137" s="4"/>
      <c r="HG137" s="4"/>
      <c r="HH137" s="4"/>
      <c r="HI137" s="4"/>
      <c r="HJ137" s="4"/>
      <c r="HK137" s="4"/>
      <c r="HL137" s="4"/>
      <c r="HM137" s="4"/>
      <c r="HN137" s="4"/>
      <c r="HO137" s="4"/>
      <c r="HP137" s="4"/>
      <c r="HQ137" s="4"/>
      <c r="HR137" s="4"/>
      <c r="HS137" s="4"/>
      <c r="HT137" s="4"/>
      <c r="HU137" s="4"/>
      <c r="HV137" s="4"/>
      <c r="HW137" s="4"/>
      <c r="HX137" s="4"/>
      <c r="HY137" s="4"/>
      <c r="HZ137" s="4"/>
      <c r="IA137" s="4"/>
      <c r="IB137" s="4"/>
      <c r="IC137" s="4"/>
      <c r="ID137" s="4"/>
      <c r="IE137" s="4"/>
      <c r="IF137" s="4"/>
      <c r="IG137" s="4"/>
    </row>
    <row r="138" spans="1:241" ht="22.5">
      <c r="A138" s="560" t="s">
        <v>378</v>
      </c>
      <c r="B138" s="581" t="s">
        <v>36</v>
      </c>
      <c r="C138" s="630" t="s">
        <v>379</v>
      </c>
      <c r="D138" s="591" t="s">
        <v>380</v>
      </c>
      <c r="E138" s="602" t="s">
        <v>231</v>
      </c>
      <c r="F138" s="544">
        <v>10</v>
      </c>
      <c r="G138" s="544">
        <v>2</v>
      </c>
      <c r="H138" s="544">
        <v>11</v>
      </c>
      <c r="I138" s="544">
        <v>4</v>
      </c>
      <c r="J138" s="544">
        <v>5</v>
      </c>
      <c r="K138" s="544">
        <v>7</v>
      </c>
      <c r="L138" s="544">
        <v>1</v>
      </c>
      <c r="M138" s="544">
        <v>0</v>
      </c>
      <c r="N138" s="528">
        <f t="shared" si="12"/>
        <v>40</v>
      </c>
      <c r="O138" s="544">
        <v>25.8</v>
      </c>
      <c r="P138" s="522">
        <f t="shared" si="13"/>
        <v>1032</v>
      </c>
      <c r="Q138" s="3"/>
      <c r="R138" s="105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  <c r="DF138" s="4"/>
      <c r="DG138" s="4"/>
      <c r="DH138" s="4"/>
      <c r="DI138" s="4"/>
      <c r="DJ138" s="4"/>
      <c r="DK138" s="4"/>
      <c r="DL138" s="4"/>
      <c r="DM138" s="4"/>
      <c r="DN138" s="4"/>
      <c r="DO138" s="4"/>
      <c r="DP138" s="4"/>
      <c r="DQ138" s="4"/>
      <c r="DR138" s="4"/>
      <c r="DS138" s="4"/>
      <c r="DT138" s="4"/>
      <c r="DU138" s="4"/>
      <c r="DV138" s="4"/>
      <c r="DW138" s="4"/>
      <c r="DX138" s="4"/>
      <c r="DY138" s="4"/>
      <c r="DZ138" s="4"/>
      <c r="EA138" s="4"/>
      <c r="EB138" s="4"/>
      <c r="EC138" s="4"/>
      <c r="ED138" s="4"/>
      <c r="EE138" s="4"/>
      <c r="EF138" s="4"/>
      <c r="EG138" s="4"/>
      <c r="EH138" s="4"/>
      <c r="EI138" s="4"/>
      <c r="EJ138" s="4"/>
      <c r="EK138" s="4"/>
      <c r="EL138" s="4"/>
      <c r="EM138" s="4"/>
      <c r="EN138" s="4"/>
      <c r="EO138" s="4"/>
      <c r="EP138" s="4"/>
      <c r="EQ138" s="4"/>
      <c r="ER138" s="4"/>
      <c r="ES138" s="4"/>
      <c r="ET138" s="4"/>
      <c r="EU138" s="4"/>
      <c r="EV138" s="4"/>
      <c r="EW138" s="4"/>
      <c r="EX138" s="4"/>
      <c r="EY138" s="4"/>
      <c r="EZ138" s="4"/>
      <c r="FA138" s="4"/>
      <c r="FB138" s="4"/>
      <c r="FC138" s="4"/>
      <c r="FD138" s="4"/>
      <c r="FE138" s="4"/>
      <c r="FF138" s="4"/>
      <c r="FG138" s="4"/>
      <c r="FH138" s="4"/>
      <c r="FI138" s="4"/>
      <c r="FJ138" s="4"/>
      <c r="FK138" s="4"/>
      <c r="FL138" s="4"/>
      <c r="FM138" s="4"/>
      <c r="FN138" s="4"/>
      <c r="FO138" s="4"/>
      <c r="FP138" s="4"/>
      <c r="FQ138" s="4"/>
      <c r="FR138" s="4"/>
      <c r="FS138" s="4"/>
      <c r="FT138" s="4"/>
      <c r="FU138" s="4"/>
      <c r="FV138" s="4"/>
      <c r="FW138" s="4"/>
      <c r="FX138" s="4"/>
      <c r="FY138" s="4"/>
      <c r="FZ138" s="4"/>
      <c r="GA138" s="4"/>
      <c r="GB138" s="4"/>
      <c r="GC138" s="4"/>
      <c r="GD138" s="4"/>
      <c r="GE138" s="4"/>
      <c r="GF138" s="4"/>
      <c r="GG138" s="4"/>
      <c r="GH138" s="4"/>
      <c r="GI138" s="4"/>
      <c r="GJ138" s="4"/>
      <c r="GK138" s="4"/>
      <c r="GL138" s="4"/>
      <c r="GM138" s="4"/>
      <c r="GN138" s="4"/>
      <c r="GO138" s="4"/>
      <c r="GP138" s="4"/>
      <c r="GQ138" s="4"/>
      <c r="GR138" s="4"/>
      <c r="GS138" s="4"/>
      <c r="GT138" s="4"/>
      <c r="GU138" s="4"/>
      <c r="GV138" s="4"/>
      <c r="GW138" s="4"/>
      <c r="GX138" s="4"/>
      <c r="GY138" s="4"/>
      <c r="GZ138" s="4"/>
      <c r="HA138" s="4"/>
      <c r="HB138" s="4"/>
      <c r="HC138" s="4"/>
      <c r="HD138" s="4"/>
      <c r="HE138" s="4"/>
      <c r="HF138" s="4"/>
      <c r="HG138" s="4"/>
      <c r="HH138" s="4"/>
      <c r="HI138" s="4"/>
      <c r="HJ138" s="4"/>
      <c r="HK138" s="4"/>
      <c r="HL138" s="4"/>
      <c r="HM138" s="4"/>
      <c r="HN138" s="4"/>
      <c r="HO138" s="4"/>
      <c r="HP138" s="4"/>
      <c r="HQ138" s="4"/>
      <c r="HR138" s="4"/>
      <c r="HS138" s="4"/>
      <c r="HT138" s="4"/>
      <c r="HU138" s="4"/>
      <c r="HV138" s="4"/>
      <c r="HW138" s="4"/>
      <c r="HX138" s="4"/>
      <c r="HY138" s="4"/>
      <c r="HZ138" s="4"/>
      <c r="IA138" s="4"/>
      <c r="IB138" s="4"/>
      <c r="IC138" s="4"/>
      <c r="ID138" s="4"/>
      <c r="IE138" s="4"/>
      <c r="IF138" s="4"/>
      <c r="IG138" s="4"/>
    </row>
    <row r="139" spans="1:241" ht="22.5">
      <c r="A139" s="560" t="s">
        <v>381</v>
      </c>
      <c r="B139" s="581" t="s">
        <v>36</v>
      </c>
      <c r="C139" s="630" t="s">
        <v>382</v>
      </c>
      <c r="D139" s="591" t="s">
        <v>383</v>
      </c>
      <c r="E139" s="602" t="s">
        <v>231</v>
      </c>
      <c r="F139" s="544">
        <v>12</v>
      </c>
      <c r="G139" s="544">
        <v>11</v>
      </c>
      <c r="H139" s="544">
        <v>13</v>
      </c>
      <c r="I139" s="544">
        <v>11</v>
      </c>
      <c r="J139" s="544">
        <v>9</v>
      </c>
      <c r="K139" s="544">
        <v>12</v>
      </c>
      <c r="L139" s="544">
        <v>15</v>
      </c>
      <c r="M139" s="544">
        <v>0</v>
      </c>
      <c r="N139" s="528">
        <f t="shared" si="12"/>
        <v>83</v>
      </c>
      <c r="O139" s="544">
        <v>29.72</v>
      </c>
      <c r="P139" s="522">
        <f t="shared" si="13"/>
        <v>2466.7599999999998</v>
      </c>
      <c r="Q139" s="3"/>
      <c r="R139" s="105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  <c r="DY139" s="4"/>
      <c r="DZ139" s="4"/>
      <c r="EA139" s="4"/>
      <c r="EB139" s="4"/>
      <c r="EC139" s="4"/>
      <c r="ED139" s="4"/>
      <c r="EE139" s="4"/>
      <c r="EF139" s="4"/>
      <c r="EG139" s="4"/>
      <c r="EH139" s="4"/>
      <c r="EI139" s="4"/>
      <c r="EJ139" s="4"/>
      <c r="EK139" s="4"/>
      <c r="EL139" s="4"/>
      <c r="EM139" s="4"/>
      <c r="EN139" s="4"/>
      <c r="EO139" s="4"/>
      <c r="EP139" s="4"/>
      <c r="EQ139" s="4"/>
      <c r="ER139" s="4"/>
      <c r="ES139" s="4"/>
      <c r="ET139" s="4"/>
      <c r="EU139" s="4"/>
      <c r="EV139" s="4"/>
      <c r="EW139" s="4"/>
      <c r="EX139" s="4"/>
      <c r="EY139" s="4"/>
      <c r="EZ139" s="4"/>
      <c r="FA139" s="4"/>
      <c r="FB139" s="4"/>
      <c r="FC139" s="4"/>
      <c r="FD139" s="4"/>
      <c r="FE139" s="4"/>
      <c r="FF139" s="4"/>
      <c r="FG139" s="4"/>
      <c r="FH139" s="4"/>
      <c r="FI139" s="4"/>
      <c r="FJ139" s="4"/>
      <c r="FK139" s="4"/>
      <c r="FL139" s="4"/>
      <c r="FM139" s="4"/>
      <c r="FN139" s="4"/>
      <c r="FO139" s="4"/>
      <c r="FP139" s="4"/>
      <c r="FQ139" s="4"/>
      <c r="FR139" s="4"/>
      <c r="FS139" s="4"/>
      <c r="FT139" s="4"/>
      <c r="FU139" s="4"/>
      <c r="FV139" s="4"/>
      <c r="FW139" s="4"/>
      <c r="FX139" s="4"/>
      <c r="FY139" s="4"/>
      <c r="FZ139" s="4"/>
      <c r="GA139" s="4"/>
      <c r="GB139" s="4"/>
      <c r="GC139" s="4"/>
      <c r="GD139" s="4"/>
      <c r="GE139" s="4"/>
      <c r="GF139" s="4"/>
      <c r="GG139" s="4"/>
      <c r="GH139" s="4"/>
      <c r="GI139" s="4"/>
      <c r="GJ139" s="4"/>
      <c r="GK139" s="4"/>
      <c r="GL139" s="4"/>
      <c r="GM139" s="4"/>
      <c r="GN139" s="4"/>
      <c r="GO139" s="4"/>
      <c r="GP139" s="4"/>
      <c r="GQ139" s="4"/>
      <c r="GR139" s="4"/>
      <c r="GS139" s="4"/>
      <c r="GT139" s="4"/>
      <c r="GU139" s="4"/>
      <c r="GV139" s="4"/>
      <c r="GW139" s="4"/>
      <c r="GX139" s="4"/>
      <c r="GY139" s="4"/>
      <c r="GZ139" s="4"/>
      <c r="HA139" s="4"/>
      <c r="HB139" s="4"/>
      <c r="HC139" s="4"/>
      <c r="HD139" s="4"/>
      <c r="HE139" s="4"/>
      <c r="HF139" s="4"/>
      <c r="HG139" s="4"/>
      <c r="HH139" s="4"/>
      <c r="HI139" s="4"/>
      <c r="HJ139" s="4"/>
      <c r="HK139" s="4"/>
      <c r="HL139" s="4"/>
      <c r="HM139" s="4"/>
      <c r="HN139" s="4"/>
      <c r="HO139" s="4"/>
      <c r="HP139" s="4"/>
      <c r="HQ139" s="4"/>
      <c r="HR139" s="4"/>
      <c r="HS139" s="4"/>
      <c r="HT139" s="4"/>
      <c r="HU139" s="4"/>
      <c r="HV139" s="4"/>
      <c r="HW139" s="4"/>
      <c r="HX139" s="4"/>
      <c r="HY139" s="4"/>
      <c r="HZ139" s="4"/>
      <c r="IA139" s="4"/>
      <c r="IB139" s="4"/>
      <c r="IC139" s="4"/>
      <c r="ID139" s="4"/>
      <c r="IE139" s="4"/>
      <c r="IF139" s="4"/>
      <c r="IG139" s="4"/>
    </row>
    <row r="140" spans="1:241" ht="22.5">
      <c r="A140" s="560" t="s">
        <v>384</v>
      </c>
      <c r="B140" s="581" t="s">
        <v>36</v>
      </c>
      <c r="C140" s="630" t="s">
        <v>385</v>
      </c>
      <c r="D140" s="591" t="s">
        <v>386</v>
      </c>
      <c r="E140" s="602" t="s">
        <v>231</v>
      </c>
      <c r="F140" s="544">
        <v>2</v>
      </c>
      <c r="G140" s="544">
        <v>0</v>
      </c>
      <c r="H140" s="544">
        <v>1</v>
      </c>
      <c r="I140" s="544">
        <v>0</v>
      </c>
      <c r="J140" s="544">
        <v>0</v>
      </c>
      <c r="K140" s="544">
        <v>1</v>
      </c>
      <c r="L140" s="544">
        <v>0</v>
      </c>
      <c r="M140" s="544">
        <v>0</v>
      </c>
      <c r="N140" s="528">
        <f t="shared" si="12"/>
        <v>4</v>
      </c>
      <c r="O140" s="544">
        <v>35.83</v>
      </c>
      <c r="P140" s="522">
        <f t="shared" si="13"/>
        <v>143.32</v>
      </c>
      <c r="Q140" s="3"/>
      <c r="R140" s="105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  <c r="EA140" s="4"/>
      <c r="EB140" s="4"/>
      <c r="EC140" s="4"/>
      <c r="ED140" s="4"/>
      <c r="EE140" s="4"/>
      <c r="EF140" s="4"/>
      <c r="EG140" s="4"/>
      <c r="EH140" s="4"/>
      <c r="EI140" s="4"/>
      <c r="EJ140" s="4"/>
      <c r="EK140" s="4"/>
      <c r="EL140" s="4"/>
      <c r="EM140" s="4"/>
      <c r="EN140" s="4"/>
      <c r="EO140" s="4"/>
      <c r="EP140" s="4"/>
      <c r="EQ140" s="4"/>
      <c r="ER140" s="4"/>
      <c r="ES140" s="4"/>
      <c r="ET140" s="4"/>
      <c r="EU140" s="4"/>
      <c r="EV140" s="4"/>
      <c r="EW140" s="4"/>
      <c r="EX140" s="4"/>
      <c r="EY140" s="4"/>
      <c r="EZ140" s="4"/>
      <c r="FA140" s="4"/>
      <c r="FB140" s="4"/>
      <c r="FC140" s="4"/>
      <c r="FD140" s="4"/>
      <c r="FE140" s="4"/>
      <c r="FF140" s="4"/>
      <c r="FG140" s="4"/>
      <c r="FH140" s="4"/>
      <c r="FI140" s="4"/>
      <c r="FJ140" s="4"/>
      <c r="FK140" s="4"/>
      <c r="FL140" s="4"/>
      <c r="FM140" s="4"/>
      <c r="FN140" s="4"/>
      <c r="FO140" s="4"/>
      <c r="FP140" s="4"/>
      <c r="FQ140" s="4"/>
      <c r="FR140" s="4"/>
      <c r="FS140" s="4"/>
      <c r="FT140" s="4"/>
      <c r="FU140" s="4"/>
      <c r="FV140" s="4"/>
      <c r="FW140" s="4"/>
      <c r="FX140" s="4"/>
      <c r="FY140" s="4"/>
      <c r="FZ140" s="4"/>
      <c r="GA140" s="4"/>
      <c r="GB140" s="4"/>
      <c r="GC140" s="4"/>
      <c r="GD140" s="4"/>
      <c r="GE140" s="4"/>
      <c r="GF140" s="4"/>
      <c r="GG140" s="4"/>
      <c r="GH140" s="4"/>
      <c r="GI140" s="4"/>
      <c r="GJ140" s="4"/>
      <c r="GK140" s="4"/>
      <c r="GL140" s="4"/>
      <c r="GM140" s="4"/>
      <c r="GN140" s="4"/>
      <c r="GO140" s="4"/>
      <c r="GP140" s="4"/>
      <c r="GQ140" s="4"/>
      <c r="GR140" s="4"/>
      <c r="GS140" s="4"/>
      <c r="GT140" s="4"/>
      <c r="GU140" s="4"/>
      <c r="GV140" s="4"/>
      <c r="GW140" s="4"/>
      <c r="GX140" s="4"/>
      <c r="GY140" s="4"/>
      <c r="GZ140" s="4"/>
      <c r="HA140" s="4"/>
      <c r="HB140" s="4"/>
      <c r="HC140" s="4"/>
      <c r="HD140" s="4"/>
      <c r="HE140" s="4"/>
      <c r="HF140" s="4"/>
      <c r="HG140" s="4"/>
      <c r="HH140" s="4"/>
      <c r="HI140" s="4"/>
      <c r="HJ140" s="4"/>
      <c r="HK140" s="4"/>
      <c r="HL140" s="4"/>
      <c r="HM140" s="4"/>
      <c r="HN140" s="4"/>
      <c r="HO140" s="4"/>
      <c r="HP140" s="4"/>
      <c r="HQ140" s="4"/>
      <c r="HR140" s="4"/>
      <c r="HS140" s="4"/>
      <c r="HT140" s="4"/>
      <c r="HU140" s="4"/>
      <c r="HV140" s="4"/>
      <c r="HW140" s="4"/>
      <c r="HX140" s="4"/>
      <c r="HY140" s="4"/>
      <c r="HZ140" s="4"/>
      <c r="IA140" s="4"/>
      <c r="IB140" s="4"/>
      <c r="IC140" s="4"/>
      <c r="ID140" s="4"/>
      <c r="IE140" s="4"/>
      <c r="IF140" s="4"/>
      <c r="IG140" s="4"/>
    </row>
    <row r="141" spans="1:241" ht="45">
      <c r="A141" s="560" t="s">
        <v>387</v>
      </c>
      <c r="B141" s="579" t="s">
        <v>222</v>
      </c>
      <c r="C141" s="649">
        <v>34</v>
      </c>
      <c r="D141" s="591" t="s">
        <v>388</v>
      </c>
      <c r="E141" s="588" t="s">
        <v>389</v>
      </c>
      <c r="F141" s="545">
        <v>154</v>
      </c>
      <c r="G141" s="545">
        <v>115</v>
      </c>
      <c r="H141" s="545">
        <v>133</v>
      </c>
      <c r="I141" s="550">
        <v>108</v>
      </c>
      <c r="J141" s="550">
        <v>160</v>
      </c>
      <c r="K141" s="550">
        <v>150</v>
      </c>
      <c r="L141" s="550">
        <v>88</v>
      </c>
      <c r="M141" s="250">
        <v>0</v>
      </c>
      <c r="N141" s="528">
        <f t="shared" si="12"/>
        <v>908</v>
      </c>
      <c r="O141" s="544">
        <f>'2-COMPOSIÇÃO_CUSTO_UNITÁRIO'!H314</f>
        <v>13.199700000000002</v>
      </c>
      <c r="P141" s="522">
        <f t="shared" si="13"/>
        <v>11985.327600000002</v>
      </c>
      <c r="Q141" s="3"/>
      <c r="R141" s="105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4"/>
      <c r="EB141" s="4"/>
      <c r="EC141" s="4"/>
      <c r="ED141" s="4"/>
      <c r="EE141" s="4"/>
      <c r="EF141" s="4"/>
      <c r="EG141" s="4"/>
      <c r="EH141" s="4"/>
      <c r="EI141" s="4"/>
      <c r="EJ141" s="4"/>
      <c r="EK141" s="4"/>
      <c r="EL141" s="4"/>
      <c r="EM141" s="4"/>
      <c r="EN141" s="4"/>
      <c r="EO141" s="4"/>
      <c r="EP141" s="4"/>
      <c r="EQ141" s="4"/>
      <c r="ER141" s="4"/>
      <c r="ES141" s="4"/>
      <c r="ET141" s="4"/>
      <c r="EU141" s="4"/>
      <c r="EV141" s="4"/>
      <c r="EW141" s="4"/>
      <c r="EX141" s="4"/>
      <c r="EY141" s="4"/>
      <c r="EZ141" s="4"/>
      <c r="FA141" s="4"/>
      <c r="FB141" s="4"/>
      <c r="FC141" s="4"/>
      <c r="FD141" s="4"/>
      <c r="FE141" s="4"/>
      <c r="FF141" s="4"/>
      <c r="FG141" s="4"/>
      <c r="FH141" s="4"/>
      <c r="FI141" s="4"/>
      <c r="FJ141" s="4"/>
      <c r="FK141" s="4"/>
      <c r="FL141" s="4"/>
      <c r="FM141" s="4"/>
      <c r="FN141" s="4"/>
      <c r="FO141" s="4"/>
      <c r="FP141" s="4"/>
      <c r="FQ141" s="4"/>
      <c r="FR141" s="4"/>
      <c r="FS141" s="4"/>
      <c r="FT141" s="4"/>
      <c r="FU141" s="4"/>
      <c r="FV141" s="4"/>
      <c r="FW141" s="4"/>
      <c r="FX141" s="4"/>
      <c r="FY141" s="4"/>
      <c r="FZ141" s="4"/>
      <c r="GA141" s="4"/>
      <c r="GB141" s="4"/>
      <c r="GC141" s="4"/>
      <c r="GD141" s="4"/>
      <c r="GE141" s="4"/>
      <c r="GF141" s="4"/>
      <c r="GG141" s="4"/>
      <c r="GH141" s="4"/>
      <c r="GI141" s="4"/>
      <c r="GJ141" s="4"/>
      <c r="GK141" s="4"/>
      <c r="GL141" s="4"/>
      <c r="GM141" s="4"/>
      <c r="GN141" s="4"/>
      <c r="GO141" s="4"/>
      <c r="GP141" s="4"/>
      <c r="GQ141" s="4"/>
      <c r="GR141" s="4"/>
      <c r="GS141" s="4"/>
      <c r="GT141" s="4"/>
      <c r="GU141" s="4"/>
      <c r="GV141" s="4"/>
      <c r="GW141" s="4"/>
      <c r="GX141" s="4"/>
      <c r="GY141" s="4"/>
      <c r="GZ141" s="4"/>
      <c r="HA141" s="4"/>
      <c r="HB141" s="4"/>
      <c r="HC141" s="4"/>
      <c r="HD141" s="4"/>
      <c r="HE141" s="4"/>
      <c r="HF141" s="4"/>
      <c r="HG141" s="4"/>
      <c r="HH141" s="4"/>
      <c r="HI141" s="4"/>
      <c r="HJ141" s="4"/>
      <c r="HK141" s="4"/>
      <c r="HL141" s="4"/>
      <c r="HM141" s="4"/>
      <c r="HN141" s="4"/>
      <c r="HO141" s="4"/>
      <c r="HP141" s="4"/>
      <c r="HQ141" s="4"/>
      <c r="HR141" s="4"/>
      <c r="HS141" s="4"/>
      <c r="HT141" s="4"/>
      <c r="HU141" s="4"/>
      <c r="HV141" s="4"/>
      <c r="HW141" s="4"/>
      <c r="HX141" s="4"/>
      <c r="HY141" s="4"/>
      <c r="HZ141" s="4"/>
      <c r="IA141" s="4"/>
      <c r="IB141" s="4"/>
      <c r="IC141" s="4"/>
      <c r="ID141" s="4"/>
      <c r="IE141" s="4"/>
      <c r="IF141" s="4"/>
      <c r="IG141" s="4"/>
    </row>
    <row r="142" spans="1:241" ht="22.5">
      <c r="A142" s="560" t="s">
        <v>390</v>
      </c>
      <c r="B142" s="579" t="s">
        <v>26</v>
      </c>
      <c r="C142" s="649">
        <v>35</v>
      </c>
      <c r="D142" s="591" t="s">
        <v>391</v>
      </c>
      <c r="E142" s="588" t="s">
        <v>29</v>
      </c>
      <c r="F142" s="545">
        <v>154</v>
      </c>
      <c r="G142" s="545">
        <v>115</v>
      </c>
      <c r="H142" s="545">
        <v>133</v>
      </c>
      <c r="I142" s="550">
        <v>108</v>
      </c>
      <c r="J142" s="550">
        <v>160</v>
      </c>
      <c r="K142" s="550">
        <v>150</v>
      </c>
      <c r="L142" s="550">
        <v>88</v>
      </c>
      <c r="M142" s="250">
        <v>0</v>
      </c>
      <c r="N142" s="528">
        <f t="shared" si="12"/>
        <v>908</v>
      </c>
      <c r="O142" s="544">
        <f>'2-COMPOSIÇÃO_CUSTO_UNITÁRIO'!H321</f>
        <v>9.8696999999999999</v>
      </c>
      <c r="P142" s="522">
        <f t="shared" si="13"/>
        <v>8961.6875999999993</v>
      </c>
      <c r="Q142" s="3"/>
      <c r="R142" s="105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  <c r="DE142" s="4"/>
      <c r="DF142" s="4"/>
      <c r="DG142" s="4"/>
      <c r="DH142" s="4"/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  <c r="DY142" s="4"/>
      <c r="DZ142" s="4"/>
      <c r="EA142" s="4"/>
      <c r="EB142" s="4"/>
      <c r="EC142" s="4"/>
      <c r="ED142" s="4"/>
      <c r="EE142" s="4"/>
      <c r="EF142" s="4"/>
      <c r="EG142" s="4"/>
      <c r="EH142" s="4"/>
      <c r="EI142" s="4"/>
      <c r="EJ142" s="4"/>
      <c r="EK142" s="4"/>
      <c r="EL142" s="4"/>
      <c r="EM142" s="4"/>
      <c r="EN142" s="4"/>
      <c r="EO142" s="4"/>
      <c r="EP142" s="4"/>
      <c r="EQ142" s="4"/>
      <c r="ER142" s="4"/>
      <c r="ES142" s="4"/>
      <c r="ET142" s="4"/>
      <c r="EU142" s="4"/>
      <c r="EV142" s="4"/>
      <c r="EW142" s="4"/>
      <c r="EX142" s="4"/>
      <c r="EY142" s="4"/>
      <c r="EZ142" s="4"/>
      <c r="FA142" s="4"/>
      <c r="FB142" s="4"/>
      <c r="FC142" s="4"/>
      <c r="FD142" s="4"/>
      <c r="FE142" s="4"/>
      <c r="FF142" s="4"/>
      <c r="FG142" s="4"/>
      <c r="FH142" s="4"/>
      <c r="FI142" s="4"/>
      <c r="FJ142" s="4"/>
      <c r="FK142" s="4"/>
      <c r="FL142" s="4"/>
      <c r="FM142" s="4"/>
      <c r="FN142" s="4"/>
      <c r="FO142" s="4"/>
      <c r="FP142" s="4"/>
      <c r="FQ142" s="4"/>
      <c r="FR142" s="4"/>
      <c r="FS142" s="4"/>
      <c r="FT142" s="4"/>
      <c r="FU142" s="4"/>
      <c r="FV142" s="4"/>
      <c r="FW142" s="4"/>
      <c r="FX142" s="4"/>
      <c r="FY142" s="4"/>
      <c r="FZ142" s="4"/>
      <c r="GA142" s="4"/>
      <c r="GB142" s="4"/>
      <c r="GC142" s="4"/>
      <c r="GD142" s="4"/>
      <c r="GE142" s="4"/>
      <c r="GF142" s="4"/>
      <c r="GG142" s="4"/>
      <c r="GH142" s="4"/>
      <c r="GI142" s="4"/>
      <c r="GJ142" s="4"/>
      <c r="GK142" s="4"/>
      <c r="GL142" s="4"/>
      <c r="GM142" s="4"/>
      <c r="GN142" s="4"/>
      <c r="GO142" s="4"/>
      <c r="GP142" s="4"/>
      <c r="GQ142" s="4"/>
      <c r="GR142" s="4"/>
      <c r="GS142" s="4"/>
      <c r="GT142" s="4"/>
      <c r="GU142" s="4"/>
      <c r="GV142" s="4"/>
      <c r="GW142" s="4"/>
      <c r="GX142" s="4"/>
      <c r="GY142" s="4"/>
      <c r="GZ142" s="4"/>
      <c r="HA142" s="4"/>
      <c r="HB142" s="4"/>
      <c r="HC142" s="4"/>
      <c r="HD142" s="4"/>
      <c r="HE142" s="4"/>
      <c r="HF142" s="4"/>
      <c r="HG142" s="4"/>
      <c r="HH142" s="4"/>
      <c r="HI142" s="4"/>
      <c r="HJ142" s="4"/>
      <c r="HK142" s="4"/>
      <c r="HL142" s="4"/>
      <c r="HM142" s="4"/>
      <c r="HN142" s="4"/>
      <c r="HO142" s="4"/>
      <c r="HP142" s="4"/>
      <c r="HQ142" s="4"/>
      <c r="HR142" s="4"/>
      <c r="HS142" s="4"/>
      <c r="HT142" s="4"/>
      <c r="HU142" s="4"/>
      <c r="HV142" s="4"/>
      <c r="HW142" s="4"/>
      <c r="HX142" s="4"/>
      <c r="HY142" s="4"/>
      <c r="HZ142" s="4"/>
      <c r="IA142" s="4"/>
      <c r="IB142" s="4"/>
      <c r="IC142" s="4"/>
      <c r="ID142" s="4"/>
      <c r="IE142" s="4"/>
      <c r="IF142" s="4"/>
      <c r="IG142" s="4"/>
    </row>
    <row r="143" spans="1:241" ht="40.5" customHeight="1">
      <c r="A143" s="560" t="s">
        <v>392</v>
      </c>
      <c r="B143" s="579" t="s">
        <v>26</v>
      </c>
      <c r="C143" s="649">
        <v>36</v>
      </c>
      <c r="D143" s="591" t="s">
        <v>393</v>
      </c>
      <c r="E143" s="588" t="s">
        <v>29</v>
      </c>
      <c r="F143" s="545">
        <v>24</v>
      </c>
      <c r="G143" s="545">
        <v>13</v>
      </c>
      <c r="H143" s="545">
        <v>25</v>
      </c>
      <c r="I143" s="550">
        <v>15</v>
      </c>
      <c r="J143" s="550">
        <v>14</v>
      </c>
      <c r="K143" s="550">
        <v>20</v>
      </c>
      <c r="L143" s="550">
        <v>16</v>
      </c>
      <c r="M143" s="250">
        <v>0</v>
      </c>
      <c r="N143" s="528">
        <f t="shared" si="12"/>
        <v>127</v>
      </c>
      <c r="O143" s="544">
        <f>'2-COMPOSIÇÃO_CUSTO_UNITÁRIO'!H328</f>
        <v>7.1196999999999999</v>
      </c>
      <c r="P143" s="522">
        <f t="shared" si="13"/>
        <v>904.20190000000002</v>
      </c>
      <c r="Q143" s="3"/>
      <c r="R143" s="105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  <c r="EB143" s="4"/>
      <c r="EC143" s="4"/>
      <c r="ED143" s="4"/>
      <c r="EE143" s="4"/>
      <c r="EF143" s="4"/>
      <c r="EG143" s="4"/>
      <c r="EH143" s="4"/>
      <c r="EI143" s="4"/>
      <c r="EJ143" s="4"/>
      <c r="EK143" s="4"/>
      <c r="EL143" s="4"/>
      <c r="EM143" s="4"/>
      <c r="EN143" s="4"/>
      <c r="EO143" s="4"/>
      <c r="EP143" s="4"/>
      <c r="EQ143" s="4"/>
      <c r="ER143" s="4"/>
      <c r="ES143" s="4"/>
      <c r="ET143" s="4"/>
      <c r="EU143" s="4"/>
      <c r="EV143" s="4"/>
      <c r="EW143" s="4"/>
      <c r="EX143" s="4"/>
      <c r="EY143" s="4"/>
      <c r="EZ143" s="4"/>
      <c r="FA143" s="4"/>
      <c r="FB143" s="4"/>
      <c r="FC143" s="4"/>
      <c r="FD143" s="4"/>
      <c r="FE143" s="4"/>
      <c r="FF143" s="4"/>
      <c r="FG143" s="4"/>
      <c r="FH143" s="4"/>
      <c r="FI143" s="4"/>
      <c r="FJ143" s="4"/>
      <c r="FK143" s="4"/>
      <c r="FL143" s="4"/>
      <c r="FM143" s="4"/>
      <c r="FN143" s="4"/>
      <c r="FO143" s="4"/>
      <c r="FP143" s="4"/>
      <c r="FQ143" s="4"/>
      <c r="FR143" s="4"/>
      <c r="FS143" s="4"/>
      <c r="FT143" s="4"/>
      <c r="FU143" s="4"/>
      <c r="FV143" s="4"/>
      <c r="FW143" s="4"/>
      <c r="FX143" s="4"/>
      <c r="FY143" s="4"/>
      <c r="FZ143" s="4"/>
      <c r="GA143" s="4"/>
      <c r="GB143" s="4"/>
      <c r="GC143" s="4"/>
      <c r="GD143" s="4"/>
      <c r="GE143" s="4"/>
      <c r="GF143" s="4"/>
      <c r="GG143" s="4"/>
      <c r="GH143" s="4"/>
      <c r="GI143" s="4"/>
      <c r="GJ143" s="4"/>
      <c r="GK143" s="4"/>
      <c r="GL143" s="4"/>
      <c r="GM143" s="4"/>
      <c r="GN143" s="4"/>
      <c r="GO143" s="4"/>
      <c r="GP143" s="4"/>
      <c r="GQ143" s="4"/>
      <c r="GR143" s="4"/>
      <c r="GS143" s="4"/>
      <c r="GT143" s="4"/>
      <c r="GU143" s="4"/>
      <c r="GV143" s="4"/>
      <c r="GW143" s="4"/>
      <c r="GX143" s="4"/>
      <c r="GY143" s="4"/>
      <c r="GZ143" s="4"/>
      <c r="HA143" s="4"/>
      <c r="HB143" s="4"/>
      <c r="HC143" s="4"/>
      <c r="HD143" s="4"/>
      <c r="HE143" s="4"/>
      <c r="HF143" s="4"/>
      <c r="HG143" s="4"/>
      <c r="HH143" s="4"/>
      <c r="HI143" s="4"/>
      <c r="HJ143" s="4"/>
      <c r="HK143" s="4"/>
      <c r="HL143" s="4"/>
      <c r="HM143" s="4"/>
      <c r="HN143" s="4"/>
      <c r="HO143" s="4"/>
      <c r="HP143" s="4"/>
      <c r="HQ143" s="4"/>
      <c r="HR143" s="4"/>
      <c r="HS143" s="4"/>
      <c r="HT143" s="4"/>
      <c r="HU143" s="4"/>
      <c r="HV143" s="4"/>
      <c r="HW143" s="4"/>
      <c r="HX143" s="4"/>
      <c r="HY143" s="4"/>
      <c r="HZ143" s="4"/>
      <c r="IA143" s="4"/>
      <c r="IB143" s="4"/>
      <c r="IC143" s="4"/>
      <c r="ID143" s="4"/>
      <c r="IE143" s="4"/>
      <c r="IF143" s="4"/>
      <c r="IG143" s="4"/>
    </row>
    <row r="144" spans="1:241" ht="45">
      <c r="A144" s="560" t="s">
        <v>394</v>
      </c>
      <c r="B144" s="582" t="s">
        <v>238</v>
      </c>
      <c r="C144" s="634">
        <v>100758</v>
      </c>
      <c r="D144" s="587" t="s">
        <v>239</v>
      </c>
      <c r="E144" s="588" t="s">
        <v>51</v>
      </c>
      <c r="F144" s="544">
        <v>19</v>
      </c>
      <c r="G144" s="544">
        <v>14</v>
      </c>
      <c r="H144" s="544">
        <v>16</v>
      </c>
      <c r="I144" s="544">
        <v>13</v>
      </c>
      <c r="J144" s="544">
        <v>19</v>
      </c>
      <c r="K144" s="544">
        <v>18</v>
      </c>
      <c r="L144" s="544">
        <v>10</v>
      </c>
      <c r="M144" s="544">
        <v>0</v>
      </c>
      <c r="N144" s="528">
        <f>SUM(F144:M144)</f>
        <v>109</v>
      </c>
      <c r="O144" s="521">
        <v>41.05</v>
      </c>
      <c r="P144" s="522">
        <f t="shared" si="13"/>
        <v>4474.45</v>
      </c>
      <c r="Q144" s="3"/>
      <c r="R144" s="105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  <c r="EA144" s="4"/>
      <c r="EB144" s="4"/>
      <c r="EC144" s="4"/>
      <c r="ED144" s="4"/>
      <c r="EE144" s="4"/>
      <c r="EF144" s="4"/>
      <c r="EG144" s="4"/>
      <c r="EH144" s="4"/>
      <c r="EI144" s="4"/>
      <c r="EJ144" s="4"/>
      <c r="EK144" s="4"/>
      <c r="EL144" s="4"/>
      <c r="EM144" s="4"/>
      <c r="EN144" s="4"/>
      <c r="EO144" s="4"/>
      <c r="EP144" s="4"/>
      <c r="EQ144" s="4"/>
      <c r="ER144" s="4"/>
      <c r="ES144" s="4"/>
      <c r="ET144" s="4"/>
      <c r="EU144" s="4"/>
      <c r="EV144" s="4"/>
      <c r="EW144" s="4"/>
      <c r="EX144" s="4"/>
      <c r="EY144" s="4"/>
      <c r="EZ144" s="4"/>
      <c r="FA144" s="4"/>
      <c r="FB144" s="4"/>
      <c r="FC144" s="4"/>
      <c r="FD144" s="4"/>
      <c r="FE144" s="4"/>
      <c r="FF144" s="4"/>
      <c r="FG144" s="4"/>
      <c r="FH144" s="4"/>
      <c r="FI144" s="4"/>
      <c r="FJ144" s="4"/>
      <c r="FK144" s="4"/>
      <c r="FL144" s="4"/>
      <c r="FM144" s="4"/>
      <c r="FN144" s="4"/>
      <c r="FO144" s="4"/>
      <c r="FP144" s="4"/>
      <c r="FQ144" s="4"/>
      <c r="FR144" s="4"/>
      <c r="FS144" s="4"/>
      <c r="FT144" s="4"/>
      <c r="FU144" s="4"/>
      <c r="FV144" s="4"/>
      <c r="FW144" s="4"/>
      <c r="FX144" s="4"/>
      <c r="FY144" s="4"/>
      <c r="FZ144" s="4"/>
      <c r="GA144" s="4"/>
      <c r="GB144" s="4"/>
      <c r="GC144" s="4"/>
      <c r="GD144" s="4"/>
      <c r="GE144" s="4"/>
      <c r="GF144" s="4"/>
      <c r="GG144" s="4"/>
      <c r="GH144" s="4"/>
      <c r="GI144" s="4"/>
      <c r="GJ144" s="4"/>
      <c r="GK144" s="4"/>
      <c r="GL144" s="4"/>
      <c r="GM144" s="4"/>
      <c r="GN144" s="4"/>
      <c r="GO144" s="4"/>
      <c r="GP144" s="4"/>
      <c r="GQ144" s="4"/>
      <c r="GR144" s="4"/>
      <c r="GS144" s="4"/>
      <c r="GT144" s="4"/>
      <c r="GU144" s="4"/>
      <c r="GV144" s="4"/>
      <c r="GW144" s="4"/>
      <c r="GX144" s="4"/>
      <c r="GY144" s="4"/>
      <c r="GZ144" s="4"/>
      <c r="HA144" s="4"/>
      <c r="HB144" s="4"/>
      <c r="HC144" s="4"/>
      <c r="HD144" s="4"/>
      <c r="HE144" s="4"/>
      <c r="HF144" s="4"/>
      <c r="HG144" s="4"/>
      <c r="HH144" s="4"/>
      <c r="HI144" s="4"/>
      <c r="HJ144" s="4"/>
      <c r="HK144" s="4"/>
      <c r="HL144" s="4"/>
      <c r="HM144" s="4"/>
      <c r="HN144" s="4"/>
      <c r="HO144" s="4"/>
      <c r="HP144" s="4"/>
      <c r="HQ144" s="4"/>
      <c r="HR144" s="4"/>
      <c r="HS144" s="4"/>
      <c r="HT144" s="4"/>
      <c r="HU144" s="4"/>
      <c r="HV144" s="4"/>
      <c r="HW144" s="4"/>
      <c r="HX144" s="4"/>
      <c r="HY144" s="4"/>
      <c r="HZ144" s="4"/>
      <c r="IA144" s="4"/>
      <c r="IB144" s="4"/>
      <c r="IC144" s="4"/>
      <c r="ID144" s="4"/>
      <c r="IE144" s="4"/>
      <c r="IF144" s="4"/>
      <c r="IG144" s="4"/>
    </row>
    <row r="145" spans="1:241" ht="22.5" customHeight="1">
      <c r="A145" s="560" t="s">
        <v>395</v>
      </c>
      <c r="B145" s="582" t="s">
        <v>238</v>
      </c>
      <c r="C145" s="634">
        <v>98397</v>
      </c>
      <c r="D145" s="587" t="s">
        <v>241</v>
      </c>
      <c r="E145" s="588" t="s">
        <v>51</v>
      </c>
      <c r="F145" s="544">
        <v>19</v>
      </c>
      <c r="G145" s="544">
        <v>14</v>
      </c>
      <c r="H145" s="544">
        <v>16</v>
      </c>
      <c r="I145" s="544">
        <v>13</v>
      </c>
      <c r="J145" s="544">
        <v>19</v>
      </c>
      <c r="K145" s="544">
        <v>18</v>
      </c>
      <c r="L145" s="544">
        <v>10</v>
      </c>
      <c r="M145" s="544">
        <v>0</v>
      </c>
      <c r="N145" s="528">
        <f>SUM(F145:M145)</f>
        <v>109</v>
      </c>
      <c r="O145" s="521">
        <v>11.26</v>
      </c>
      <c r="P145" s="522">
        <f t="shared" si="13"/>
        <v>1227.3399999999999</v>
      </c>
      <c r="Q145" s="3"/>
      <c r="R145" s="105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  <c r="CZ145" s="4"/>
      <c r="DA145" s="4"/>
      <c r="DB145" s="4"/>
      <c r="DC145" s="4"/>
      <c r="DD145" s="4"/>
      <c r="DE145" s="4"/>
      <c r="DF145" s="4"/>
      <c r="DG145" s="4"/>
      <c r="DH145" s="4"/>
      <c r="DI145" s="4"/>
      <c r="DJ145" s="4"/>
      <c r="DK145" s="4"/>
      <c r="DL145" s="4"/>
      <c r="DM145" s="4"/>
      <c r="DN145" s="4"/>
      <c r="DO145" s="4"/>
      <c r="DP145" s="4"/>
      <c r="DQ145" s="4"/>
      <c r="DR145" s="4"/>
      <c r="DS145" s="4"/>
      <c r="DT145" s="4"/>
      <c r="DU145" s="4"/>
      <c r="DV145" s="4"/>
      <c r="DW145" s="4"/>
      <c r="DX145" s="4"/>
      <c r="DY145" s="4"/>
      <c r="DZ145" s="4"/>
      <c r="EA145" s="4"/>
      <c r="EB145" s="4"/>
      <c r="EC145" s="4"/>
      <c r="ED145" s="4"/>
      <c r="EE145" s="4"/>
      <c r="EF145" s="4"/>
      <c r="EG145" s="4"/>
      <c r="EH145" s="4"/>
      <c r="EI145" s="4"/>
      <c r="EJ145" s="4"/>
      <c r="EK145" s="4"/>
      <c r="EL145" s="4"/>
      <c r="EM145" s="4"/>
      <c r="EN145" s="4"/>
      <c r="EO145" s="4"/>
      <c r="EP145" s="4"/>
      <c r="EQ145" s="4"/>
      <c r="ER145" s="4"/>
      <c r="ES145" s="4"/>
      <c r="ET145" s="4"/>
      <c r="EU145" s="4"/>
      <c r="EV145" s="4"/>
      <c r="EW145" s="4"/>
      <c r="EX145" s="4"/>
      <c r="EY145" s="4"/>
      <c r="EZ145" s="4"/>
      <c r="FA145" s="4"/>
      <c r="FB145" s="4"/>
      <c r="FC145" s="4"/>
      <c r="FD145" s="4"/>
      <c r="FE145" s="4"/>
      <c r="FF145" s="4"/>
      <c r="FG145" s="4"/>
      <c r="FH145" s="4"/>
      <c r="FI145" s="4"/>
      <c r="FJ145" s="4"/>
      <c r="FK145" s="4"/>
      <c r="FL145" s="4"/>
      <c r="FM145" s="4"/>
      <c r="FN145" s="4"/>
      <c r="FO145" s="4"/>
      <c r="FP145" s="4"/>
      <c r="FQ145" s="4"/>
      <c r="FR145" s="4"/>
      <c r="FS145" s="4"/>
      <c r="FT145" s="4"/>
      <c r="FU145" s="4"/>
      <c r="FV145" s="4"/>
      <c r="FW145" s="4"/>
      <c r="FX145" s="4"/>
      <c r="FY145" s="4"/>
      <c r="FZ145" s="4"/>
      <c r="GA145" s="4"/>
      <c r="GB145" s="4"/>
      <c r="GC145" s="4"/>
      <c r="GD145" s="4"/>
      <c r="GE145" s="4"/>
      <c r="GF145" s="4"/>
      <c r="GG145" s="4"/>
      <c r="GH145" s="4"/>
      <c r="GI145" s="4"/>
      <c r="GJ145" s="4"/>
      <c r="GK145" s="4"/>
      <c r="GL145" s="4"/>
      <c r="GM145" s="4"/>
      <c r="GN145" s="4"/>
      <c r="GO145" s="4"/>
      <c r="GP145" s="4"/>
      <c r="GQ145" s="4"/>
      <c r="GR145" s="4"/>
      <c r="GS145" s="4"/>
      <c r="GT145" s="4"/>
      <c r="GU145" s="4"/>
      <c r="GV145" s="4"/>
      <c r="GW145" s="4"/>
      <c r="GX145" s="4"/>
      <c r="GY145" s="4"/>
      <c r="GZ145" s="4"/>
      <c r="HA145" s="4"/>
      <c r="HB145" s="4"/>
      <c r="HC145" s="4"/>
      <c r="HD145" s="4"/>
      <c r="HE145" s="4"/>
      <c r="HF145" s="4"/>
      <c r="HG145" s="4"/>
      <c r="HH145" s="4"/>
      <c r="HI145" s="4"/>
      <c r="HJ145" s="4"/>
      <c r="HK145" s="4"/>
      <c r="HL145" s="4"/>
      <c r="HM145" s="4"/>
      <c r="HN145" s="4"/>
      <c r="HO145" s="4"/>
      <c r="HP145" s="4"/>
      <c r="HQ145" s="4"/>
      <c r="HR145" s="4"/>
      <c r="HS145" s="4"/>
      <c r="HT145" s="4"/>
      <c r="HU145" s="4"/>
      <c r="HV145" s="4"/>
      <c r="HW145" s="4"/>
      <c r="HX145" s="4"/>
      <c r="HY145" s="4"/>
      <c r="HZ145" s="4"/>
      <c r="IA145" s="4"/>
      <c r="IB145" s="4"/>
      <c r="IC145" s="4"/>
      <c r="ID145" s="4"/>
      <c r="IE145" s="4"/>
      <c r="IF145" s="4"/>
      <c r="IG145" s="4"/>
    </row>
    <row r="146" spans="1:241">
      <c r="A146" s="561" t="s">
        <v>396</v>
      </c>
      <c r="B146" s="576"/>
      <c r="C146" s="629"/>
      <c r="D146" s="439" t="s">
        <v>397</v>
      </c>
      <c r="E146" s="440"/>
      <c r="F146" s="539"/>
      <c r="G146" s="539"/>
      <c r="H146" s="539"/>
      <c r="I146" s="540"/>
      <c r="J146" s="540"/>
      <c r="K146" s="540"/>
      <c r="L146" s="539"/>
      <c r="M146" s="539"/>
      <c r="N146" s="541"/>
      <c r="O146" s="542"/>
      <c r="P146" s="543">
        <f>SUM(P147:P158)</f>
        <v>51216.842700000008</v>
      </c>
      <c r="Q146" s="3"/>
      <c r="R146" s="1053">
        <f>P146*O246/100+P146</f>
        <v>66479.461824600003</v>
      </c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4"/>
      <c r="CV146" s="4"/>
      <c r="CW146" s="4"/>
      <c r="CX146" s="4"/>
      <c r="CY146" s="4"/>
      <c r="CZ146" s="4"/>
      <c r="DA146" s="4"/>
      <c r="DB146" s="4"/>
      <c r="DC146" s="4"/>
      <c r="DD146" s="4"/>
      <c r="DE146" s="4"/>
      <c r="DF146" s="4"/>
      <c r="DG146" s="4"/>
      <c r="DH146" s="4"/>
      <c r="DI146" s="4"/>
      <c r="DJ146" s="4"/>
      <c r="DK146" s="4"/>
      <c r="DL146" s="4"/>
      <c r="DM146" s="4"/>
      <c r="DN146" s="4"/>
      <c r="DO146" s="4"/>
      <c r="DP146" s="4"/>
      <c r="DQ146" s="4"/>
      <c r="DR146" s="4"/>
      <c r="DS146" s="4"/>
      <c r="DT146" s="4"/>
      <c r="DU146" s="4"/>
      <c r="DV146" s="4"/>
      <c r="DW146" s="4"/>
      <c r="DX146" s="4"/>
      <c r="DY146" s="4"/>
      <c r="DZ146" s="4"/>
      <c r="EA146" s="4"/>
      <c r="EB146" s="4"/>
      <c r="EC146" s="4"/>
      <c r="ED146" s="4"/>
      <c r="EE146" s="4"/>
      <c r="EF146" s="4"/>
      <c r="EG146" s="4"/>
      <c r="EH146" s="4"/>
      <c r="EI146" s="4"/>
      <c r="EJ146" s="4"/>
      <c r="EK146" s="4"/>
      <c r="EL146" s="4"/>
      <c r="EM146" s="4"/>
      <c r="EN146" s="4"/>
      <c r="EO146" s="4"/>
      <c r="EP146" s="4"/>
      <c r="EQ146" s="4"/>
      <c r="ER146" s="4"/>
      <c r="ES146" s="4"/>
      <c r="ET146" s="4"/>
      <c r="EU146" s="4"/>
      <c r="EV146" s="4"/>
      <c r="EW146" s="4"/>
      <c r="EX146" s="4"/>
      <c r="EY146" s="4"/>
      <c r="EZ146" s="4"/>
      <c r="FA146" s="4"/>
      <c r="FB146" s="4"/>
      <c r="FC146" s="4"/>
      <c r="FD146" s="4"/>
      <c r="FE146" s="4"/>
      <c r="FF146" s="4"/>
      <c r="FG146" s="4"/>
      <c r="FH146" s="4"/>
      <c r="FI146" s="4"/>
      <c r="FJ146" s="4"/>
      <c r="FK146" s="4"/>
      <c r="FL146" s="4"/>
      <c r="FM146" s="4"/>
      <c r="FN146" s="4"/>
      <c r="FO146" s="4"/>
      <c r="FP146" s="4"/>
      <c r="FQ146" s="4"/>
      <c r="FR146" s="4"/>
      <c r="FS146" s="4"/>
      <c r="FT146" s="4"/>
      <c r="FU146" s="4"/>
      <c r="FV146" s="4"/>
      <c r="FW146" s="4"/>
      <c r="FX146" s="4"/>
      <c r="FY146" s="4"/>
      <c r="FZ146" s="4"/>
      <c r="GA146" s="4"/>
      <c r="GB146" s="4"/>
      <c r="GC146" s="4"/>
      <c r="GD146" s="4"/>
      <c r="GE146" s="4"/>
      <c r="GF146" s="4"/>
      <c r="GG146" s="4"/>
      <c r="GH146" s="4"/>
      <c r="GI146" s="4"/>
      <c r="GJ146" s="4"/>
      <c r="GK146" s="4"/>
      <c r="GL146" s="4"/>
      <c r="GM146" s="4"/>
      <c r="GN146" s="4"/>
      <c r="GO146" s="4"/>
      <c r="GP146" s="4"/>
      <c r="GQ146" s="4"/>
      <c r="GR146" s="4"/>
      <c r="GS146" s="4"/>
      <c r="GT146" s="4"/>
      <c r="GU146" s="4"/>
      <c r="GV146" s="4"/>
      <c r="GW146" s="4"/>
      <c r="GX146" s="4"/>
      <c r="GY146" s="4"/>
      <c r="GZ146" s="4"/>
      <c r="HA146" s="4"/>
      <c r="HB146" s="4"/>
      <c r="HC146" s="4"/>
      <c r="HD146" s="4"/>
      <c r="HE146" s="4"/>
      <c r="HF146" s="4"/>
      <c r="HG146" s="4"/>
      <c r="HH146" s="4"/>
      <c r="HI146" s="4"/>
      <c r="HJ146" s="4"/>
      <c r="HK146" s="4"/>
      <c r="HL146" s="4"/>
      <c r="HM146" s="4"/>
      <c r="HN146" s="4"/>
      <c r="HO146" s="4"/>
      <c r="HP146" s="4"/>
      <c r="HQ146" s="4"/>
      <c r="HR146" s="4"/>
      <c r="HS146" s="4"/>
      <c r="HT146" s="4"/>
      <c r="HU146" s="4"/>
      <c r="HV146" s="4"/>
      <c r="HW146" s="4"/>
      <c r="HX146" s="4"/>
      <c r="HY146" s="4"/>
      <c r="HZ146" s="4"/>
      <c r="IA146" s="4"/>
      <c r="IB146" s="4"/>
      <c r="IC146" s="4"/>
      <c r="ID146" s="4"/>
      <c r="IE146" s="4"/>
      <c r="IF146" s="4"/>
      <c r="IG146" s="4"/>
    </row>
    <row r="147" spans="1:241" ht="33.75">
      <c r="A147" s="560" t="s">
        <v>398</v>
      </c>
      <c r="B147" s="575" t="s">
        <v>26</v>
      </c>
      <c r="C147" s="650" t="s">
        <v>399</v>
      </c>
      <c r="D147" s="591" t="s">
        <v>400</v>
      </c>
      <c r="E147" s="599" t="s">
        <v>196</v>
      </c>
      <c r="F147" s="544">
        <v>1</v>
      </c>
      <c r="G147" s="544">
        <v>0</v>
      </c>
      <c r="H147" s="544">
        <v>0</v>
      </c>
      <c r="I147" s="544">
        <v>0</v>
      </c>
      <c r="J147" s="544">
        <v>0</v>
      </c>
      <c r="K147" s="544">
        <v>0</v>
      </c>
      <c r="L147" s="544">
        <v>0</v>
      </c>
      <c r="M147" s="544">
        <v>0</v>
      </c>
      <c r="N147" s="545">
        <f t="shared" ref="N147:N156" si="14">SUM(F147:M147)</f>
        <v>1</v>
      </c>
      <c r="O147" s="544">
        <f>'2-COMPOSIÇÃO_CUSTO_UNITÁRIO'!H146</f>
        <v>67.474000000000004</v>
      </c>
      <c r="P147" s="522">
        <f t="shared" ref="P147:P158" si="15">N147*O147</f>
        <v>67.474000000000004</v>
      </c>
      <c r="Q147" s="3"/>
      <c r="R147" s="105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4"/>
      <c r="CT147" s="4"/>
      <c r="CU147" s="4"/>
      <c r="CV147" s="4"/>
      <c r="CW147" s="4"/>
      <c r="CX147" s="4"/>
      <c r="CY147" s="4"/>
      <c r="CZ147" s="4"/>
      <c r="DA147" s="4"/>
      <c r="DB147" s="4"/>
      <c r="DC147" s="4"/>
      <c r="DD147" s="4"/>
      <c r="DE147" s="4"/>
      <c r="DF147" s="4"/>
      <c r="DG147" s="4"/>
      <c r="DH147" s="4"/>
      <c r="DI147" s="4"/>
      <c r="DJ147" s="4"/>
      <c r="DK147" s="4"/>
      <c r="DL147" s="4"/>
      <c r="DM147" s="4"/>
      <c r="DN147" s="4"/>
      <c r="DO147" s="4"/>
      <c r="DP147" s="4"/>
      <c r="DQ147" s="4"/>
      <c r="DR147" s="4"/>
      <c r="DS147" s="4"/>
      <c r="DT147" s="4"/>
      <c r="DU147" s="4"/>
      <c r="DV147" s="4"/>
      <c r="DW147" s="4"/>
      <c r="DX147" s="4"/>
      <c r="DY147" s="4"/>
      <c r="DZ147" s="4"/>
      <c r="EA147" s="4"/>
      <c r="EB147" s="4"/>
      <c r="EC147" s="4"/>
      <c r="ED147" s="4"/>
      <c r="EE147" s="4"/>
      <c r="EF147" s="4"/>
      <c r="EG147" s="4"/>
      <c r="EH147" s="4"/>
      <c r="EI147" s="4"/>
      <c r="EJ147" s="4"/>
      <c r="EK147" s="4"/>
      <c r="EL147" s="4"/>
      <c r="EM147" s="4"/>
      <c r="EN147" s="4"/>
      <c r="EO147" s="4"/>
      <c r="EP147" s="4"/>
      <c r="EQ147" s="4"/>
      <c r="ER147" s="4"/>
      <c r="ES147" s="4"/>
      <c r="ET147" s="4"/>
      <c r="EU147" s="4"/>
      <c r="EV147" s="4"/>
      <c r="EW147" s="4"/>
      <c r="EX147" s="4"/>
      <c r="EY147" s="4"/>
      <c r="EZ147" s="4"/>
      <c r="FA147" s="4"/>
      <c r="FB147" s="4"/>
      <c r="FC147" s="4"/>
      <c r="FD147" s="4"/>
      <c r="FE147" s="4"/>
      <c r="FF147" s="4"/>
      <c r="FG147" s="4"/>
      <c r="FH147" s="4"/>
      <c r="FI147" s="4"/>
      <c r="FJ147" s="4"/>
      <c r="FK147" s="4"/>
      <c r="FL147" s="4"/>
      <c r="FM147" s="4"/>
      <c r="FN147" s="4"/>
      <c r="FO147" s="4"/>
      <c r="FP147" s="4"/>
      <c r="FQ147" s="4"/>
      <c r="FR147" s="4"/>
      <c r="FS147" s="4"/>
      <c r="FT147" s="4"/>
      <c r="FU147" s="4"/>
      <c r="FV147" s="4"/>
      <c r="FW147" s="4"/>
      <c r="FX147" s="4"/>
      <c r="FY147" s="4"/>
      <c r="FZ147" s="4"/>
      <c r="GA147" s="4"/>
      <c r="GB147" s="4"/>
      <c r="GC147" s="4"/>
      <c r="GD147" s="4"/>
      <c r="GE147" s="4"/>
      <c r="GF147" s="4"/>
      <c r="GG147" s="4"/>
      <c r="GH147" s="4"/>
      <c r="GI147" s="4"/>
      <c r="GJ147" s="4"/>
      <c r="GK147" s="4"/>
      <c r="GL147" s="4"/>
      <c r="GM147" s="4"/>
      <c r="GN147" s="4"/>
      <c r="GO147" s="4"/>
      <c r="GP147" s="4"/>
      <c r="GQ147" s="4"/>
      <c r="GR147" s="4"/>
      <c r="GS147" s="4"/>
      <c r="GT147" s="4"/>
      <c r="GU147" s="4"/>
      <c r="GV147" s="4"/>
      <c r="GW147" s="4"/>
      <c r="GX147" s="4"/>
      <c r="GY147" s="4"/>
      <c r="GZ147" s="4"/>
      <c r="HA147" s="4"/>
      <c r="HB147" s="4"/>
      <c r="HC147" s="4"/>
      <c r="HD147" s="4"/>
      <c r="HE147" s="4"/>
      <c r="HF147" s="4"/>
      <c r="HG147" s="4"/>
      <c r="HH147" s="4"/>
      <c r="HI147" s="4"/>
      <c r="HJ147" s="4"/>
      <c r="HK147" s="4"/>
      <c r="HL147" s="4"/>
      <c r="HM147" s="4"/>
      <c r="HN147" s="4"/>
      <c r="HO147" s="4"/>
      <c r="HP147" s="4"/>
      <c r="HQ147" s="4"/>
      <c r="HR147" s="4"/>
      <c r="HS147" s="4"/>
      <c r="HT147" s="4"/>
      <c r="HU147" s="4"/>
      <c r="HV147" s="4"/>
      <c r="HW147" s="4"/>
      <c r="HX147" s="4"/>
      <c r="HY147" s="4"/>
      <c r="HZ147" s="4"/>
      <c r="IA147" s="4"/>
      <c r="IB147" s="4"/>
      <c r="IC147" s="4"/>
      <c r="ID147" s="4"/>
      <c r="IE147" s="4"/>
      <c r="IF147" s="4"/>
      <c r="IG147" s="4"/>
    </row>
    <row r="148" spans="1:241" ht="33.75">
      <c r="A148" s="560" t="s">
        <v>401</v>
      </c>
      <c r="B148" s="575" t="s">
        <v>26</v>
      </c>
      <c r="C148" s="650" t="s">
        <v>399</v>
      </c>
      <c r="D148" s="591" t="s">
        <v>402</v>
      </c>
      <c r="E148" s="599" t="s">
        <v>196</v>
      </c>
      <c r="F148" s="521">
        <v>8</v>
      </c>
      <c r="G148" s="521">
        <v>8</v>
      </c>
      <c r="H148" s="521">
        <v>7</v>
      </c>
      <c r="I148" s="521">
        <v>8</v>
      </c>
      <c r="J148" s="521">
        <v>7</v>
      </c>
      <c r="K148" s="521">
        <v>7</v>
      </c>
      <c r="L148" s="521">
        <v>7</v>
      </c>
      <c r="M148" s="521">
        <v>0</v>
      </c>
      <c r="N148" s="528">
        <f t="shared" si="14"/>
        <v>52</v>
      </c>
      <c r="O148" s="544">
        <f>'2-COMPOSIÇÃO_CUSTO_UNITÁRIO'!H146</f>
        <v>67.474000000000004</v>
      </c>
      <c r="P148" s="522">
        <f t="shared" si="15"/>
        <v>3508.6480000000001</v>
      </c>
      <c r="Q148" s="3"/>
      <c r="R148" s="105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4"/>
      <c r="CW148" s="4"/>
      <c r="CX148" s="4"/>
      <c r="CY148" s="4"/>
      <c r="CZ148" s="4"/>
      <c r="DA148" s="4"/>
      <c r="DB148" s="4"/>
      <c r="DC148" s="4"/>
      <c r="DD148" s="4"/>
      <c r="DE148" s="4"/>
      <c r="DF148" s="4"/>
      <c r="DG148" s="4"/>
      <c r="DH148" s="4"/>
      <c r="DI148" s="4"/>
      <c r="DJ148" s="4"/>
      <c r="DK148" s="4"/>
      <c r="DL148" s="4"/>
      <c r="DM148" s="4"/>
      <c r="DN148" s="4"/>
      <c r="DO148" s="4"/>
      <c r="DP148" s="4"/>
      <c r="DQ148" s="4"/>
      <c r="DR148" s="4"/>
      <c r="DS148" s="4"/>
      <c r="DT148" s="4"/>
      <c r="DU148" s="4"/>
      <c r="DV148" s="4"/>
      <c r="DW148" s="4"/>
      <c r="DX148" s="4"/>
      <c r="DY148" s="4"/>
      <c r="DZ148" s="4"/>
      <c r="EA148" s="4"/>
      <c r="EB148" s="4"/>
      <c r="EC148" s="4"/>
      <c r="ED148" s="4"/>
      <c r="EE148" s="4"/>
      <c r="EF148" s="4"/>
      <c r="EG148" s="4"/>
      <c r="EH148" s="4"/>
      <c r="EI148" s="4"/>
      <c r="EJ148" s="4"/>
      <c r="EK148" s="4"/>
      <c r="EL148" s="4"/>
      <c r="EM148" s="4"/>
      <c r="EN148" s="4"/>
      <c r="EO148" s="4"/>
      <c r="EP148" s="4"/>
      <c r="EQ148" s="4"/>
      <c r="ER148" s="4"/>
      <c r="ES148" s="4"/>
      <c r="ET148" s="4"/>
      <c r="EU148" s="4"/>
      <c r="EV148" s="4"/>
      <c r="EW148" s="4"/>
      <c r="EX148" s="4"/>
      <c r="EY148" s="4"/>
      <c r="EZ148" s="4"/>
      <c r="FA148" s="4"/>
      <c r="FB148" s="4"/>
      <c r="FC148" s="4"/>
      <c r="FD148" s="4"/>
      <c r="FE148" s="4"/>
      <c r="FF148" s="4"/>
      <c r="FG148" s="4"/>
      <c r="FH148" s="4"/>
      <c r="FI148" s="4"/>
      <c r="FJ148" s="4"/>
      <c r="FK148" s="4"/>
      <c r="FL148" s="4"/>
      <c r="FM148" s="4"/>
      <c r="FN148" s="4"/>
      <c r="FO148" s="4"/>
      <c r="FP148" s="4"/>
      <c r="FQ148" s="4"/>
      <c r="FR148" s="4"/>
      <c r="FS148" s="4"/>
      <c r="FT148" s="4"/>
      <c r="FU148" s="4"/>
      <c r="FV148" s="4"/>
      <c r="FW148" s="4"/>
      <c r="FX148" s="4"/>
      <c r="FY148" s="4"/>
      <c r="FZ148" s="4"/>
      <c r="GA148" s="4"/>
      <c r="GB148" s="4"/>
      <c r="GC148" s="4"/>
      <c r="GD148" s="4"/>
      <c r="GE148" s="4"/>
      <c r="GF148" s="4"/>
      <c r="GG148" s="4"/>
      <c r="GH148" s="4"/>
      <c r="GI148" s="4"/>
      <c r="GJ148" s="4"/>
      <c r="GK148" s="4"/>
      <c r="GL148" s="4"/>
      <c r="GM148" s="4"/>
      <c r="GN148" s="4"/>
      <c r="GO148" s="4"/>
      <c r="GP148" s="4"/>
      <c r="GQ148" s="4"/>
      <c r="GR148" s="4"/>
      <c r="GS148" s="4"/>
      <c r="GT148" s="4"/>
      <c r="GU148" s="4"/>
      <c r="GV148" s="4"/>
      <c r="GW148" s="4"/>
      <c r="GX148" s="4"/>
      <c r="GY148" s="4"/>
      <c r="GZ148" s="4"/>
      <c r="HA148" s="4"/>
      <c r="HB148" s="4"/>
      <c r="HC148" s="4"/>
      <c r="HD148" s="4"/>
      <c r="HE148" s="4"/>
      <c r="HF148" s="4"/>
      <c r="HG148" s="4"/>
      <c r="HH148" s="4"/>
      <c r="HI148" s="4"/>
      <c r="HJ148" s="4"/>
      <c r="HK148" s="4"/>
      <c r="HL148" s="4"/>
      <c r="HM148" s="4"/>
      <c r="HN148" s="4"/>
      <c r="HO148" s="4"/>
      <c r="HP148" s="4"/>
      <c r="HQ148" s="4"/>
      <c r="HR148" s="4"/>
      <c r="HS148" s="4"/>
      <c r="HT148" s="4"/>
      <c r="HU148" s="4"/>
      <c r="HV148" s="4"/>
      <c r="HW148" s="4"/>
      <c r="HX148" s="4"/>
      <c r="HY148" s="4"/>
      <c r="HZ148" s="4"/>
      <c r="IA148" s="4"/>
      <c r="IB148" s="4"/>
      <c r="IC148" s="4"/>
      <c r="ID148" s="4"/>
      <c r="IE148" s="4"/>
      <c r="IF148" s="4"/>
      <c r="IG148" s="4"/>
    </row>
    <row r="149" spans="1:241" ht="24" customHeight="1">
      <c r="A149" s="560" t="s">
        <v>403</v>
      </c>
      <c r="B149" s="575" t="s">
        <v>26</v>
      </c>
      <c r="C149" s="638" t="s">
        <v>404</v>
      </c>
      <c r="D149" s="591" t="s">
        <v>405</v>
      </c>
      <c r="E149" s="599" t="s">
        <v>61</v>
      </c>
      <c r="F149" s="547">
        <v>305</v>
      </c>
      <c r="G149" s="547">
        <v>180</v>
      </c>
      <c r="H149" s="547">
        <v>160</v>
      </c>
      <c r="I149" s="250">
        <v>150</v>
      </c>
      <c r="J149" s="250">
        <v>140</v>
      </c>
      <c r="K149" s="250">
        <v>140</v>
      </c>
      <c r="L149" s="250">
        <v>115</v>
      </c>
      <c r="M149" s="250">
        <v>0</v>
      </c>
      <c r="N149" s="528">
        <f t="shared" si="14"/>
        <v>1190</v>
      </c>
      <c r="O149" s="544">
        <f>'2-COMPOSIÇÃO_CUSTO_UNITÁRIO'!H335</f>
        <v>15.6317</v>
      </c>
      <c r="P149" s="522">
        <f t="shared" si="15"/>
        <v>18601.723000000002</v>
      </c>
      <c r="Q149" s="3"/>
      <c r="R149" s="105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  <c r="CQ149" s="4"/>
      <c r="CR149" s="4"/>
      <c r="CS149" s="4"/>
      <c r="CT149" s="4"/>
      <c r="CU149" s="4"/>
      <c r="CV149" s="4"/>
      <c r="CW149" s="4"/>
      <c r="CX149" s="4"/>
      <c r="CY149" s="4"/>
      <c r="CZ149" s="4"/>
      <c r="DA149" s="4"/>
      <c r="DB149" s="4"/>
      <c r="DC149" s="4"/>
      <c r="DD149" s="4"/>
      <c r="DE149" s="4"/>
      <c r="DF149" s="4"/>
      <c r="DG149" s="4"/>
      <c r="DH149" s="4"/>
      <c r="DI149" s="4"/>
      <c r="DJ149" s="4"/>
      <c r="DK149" s="4"/>
      <c r="DL149" s="4"/>
      <c r="DM149" s="4"/>
      <c r="DN149" s="4"/>
      <c r="DO149" s="4"/>
      <c r="DP149" s="4"/>
      <c r="DQ149" s="4"/>
      <c r="DR149" s="4"/>
      <c r="DS149" s="4"/>
      <c r="DT149" s="4"/>
      <c r="DU149" s="4"/>
      <c r="DV149" s="4"/>
      <c r="DW149" s="4"/>
      <c r="DX149" s="4"/>
      <c r="DY149" s="4"/>
      <c r="DZ149" s="4"/>
      <c r="EA149" s="4"/>
      <c r="EB149" s="4"/>
      <c r="EC149" s="4"/>
      <c r="ED149" s="4"/>
      <c r="EE149" s="4"/>
      <c r="EF149" s="4"/>
      <c r="EG149" s="4"/>
      <c r="EH149" s="4"/>
      <c r="EI149" s="4"/>
      <c r="EJ149" s="4"/>
      <c r="EK149" s="4"/>
      <c r="EL149" s="4"/>
      <c r="EM149" s="4"/>
      <c r="EN149" s="4"/>
      <c r="EO149" s="4"/>
      <c r="EP149" s="4"/>
      <c r="EQ149" s="4"/>
      <c r="ER149" s="4"/>
      <c r="ES149" s="4"/>
      <c r="ET149" s="4"/>
      <c r="EU149" s="4"/>
      <c r="EV149" s="4"/>
      <c r="EW149" s="4"/>
      <c r="EX149" s="4"/>
      <c r="EY149" s="4"/>
      <c r="EZ149" s="4"/>
      <c r="FA149" s="4"/>
      <c r="FB149" s="4"/>
      <c r="FC149" s="4"/>
      <c r="FD149" s="4"/>
      <c r="FE149" s="4"/>
      <c r="FF149" s="4"/>
      <c r="FG149" s="4"/>
      <c r="FH149" s="4"/>
      <c r="FI149" s="4"/>
      <c r="FJ149" s="4"/>
      <c r="FK149" s="4"/>
      <c r="FL149" s="4"/>
      <c r="FM149" s="4"/>
      <c r="FN149" s="4"/>
      <c r="FO149" s="4"/>
      <c r="FP149" s="4"/>
      <c r="FQ149" s="4"/>
      <c r="FR149" s="4"/>
      <c r="FS149" s="4"/>
      <c r="FT149" s="4"/>
      <c r="FU149" s="4"/>
      <c r="FV149" s="4"/>
      <c r="FW149" s="4"/>
      <c r="FX149" s="4"/>
      <c r="FY149" s="4"/>
      <c r="FZ149" s="4"/>
      <c r="GA149" s="4"/>
      <c r="GB149" s="4"/>
      <c r="GC149" s="4"/>
      <c r="GD149" s="4"/>
      <c r="GE149" s="4"/>
      <c r="GF149" s="4"/>
      <c r="GG149" s="4"/>
      <c r="GH149" s="4"/>
      <c r="GI149" s="4"/>
      <c r="GJ149" s="4"/>
      <c r="GK149" s="4"/>
      <c r="GL149" s="4"/>
      <c r="GM149" s="4"/>
      <c r="GN149" s="4"/>
      <c r="GO149" s="4"/>
      <c r="GP149" s="4"/>
      <c r="GQ149" s="4"/>
      <c r="GR149" s="4"/>
      <c r="GS149" s="4"/>
      <c r="GT149" s="4"/>
      <c r="GU149" s="4"/>
      <c r="GV149" s="4"/>
      <c r="GW149" s="4"/>
      <c r="GX149" s="4"/>
      <c r="GY149" s="4"/>
      <c r="GZ149" s="4"/>
      <c r="HA149" s="4"/>
      <c r="HB149" s="4"/>
      <c r="HC149" s="4"/>
      <c r="HD149" s="4"/>
      <c r="HE149" s="4"/>
      <c r="HF149" s="4"/>
      <c r="HG149" s="4"/>
      <c r="HH149" s="4"/>
      <c r="HI149" s="4"/>
      <c r="HJ149" s="4"/>
      <c r="HK149" s="4"/>
      <c r="HL149" s="4"/>
      <c r="HM149" s="4"/>
      <c r="HN149" s="4"/>
      <c r="HO149" s="4"/>
      <c r="HP149" s="4"/>
      <c r="HQ149" s="4"/>
      <c r="HR149" s="4"/>
      <c r="HS149" s="4"/>
      <c r="HT149" s="4"/>
      <c r="HU149" s="4"/>
      <c r="HV149" s="4"/>
      <c r="HW149" s="4"/>
      <c r="HX149" s="4"/>
      <c r="HY149" s="4"/>
      <c r="HZ149" s="4"/>
      <c r="IA149" s="4"/>
      <c r="IB149" s="4"/>
      <c r="IC149" s="4"/>
      <c r="ID149" s="4"/>
      <c r="IE149" s="4"/>
      <c r="IF149" s="4"/>
      <c r="IG149" s="4"/>
    </row>
    <row r="150" spans="1:241" ht="22.5">
      <c r="A150" s="560" t="s">
        <v>406</v>
      </c>
      <c r="B150" s="196" t="s">
        <v>36</v>
      </c>
      <c r="C150" s="633" t="s">
        <v>407</v>
      </c>
      <c r="D150" s="591" t="s">
        <v>408</v>
      </c>
      <c r="E150" s="599" t="s">
        <v>102</v>
      </c>
      <c r="F150" s="521">
        <v>1</v>
      </c>
      <c r="G150" s="521">
        <v>1</v>
      </c>
      <c r="H150" s="521">
        <v>1</v>
      </c>
      <c r="I150" s="521">
        <v>1</v>
      </c>
      <c r="J150" s="521">
        <v>1</v>
      </c>
      <c r="K150" s="521">
        <v>1</v>
      </c>
      <c r="L150" s="521">
        <v>1</v>
      </c>
      <c r="M150" s="521">
        <v>0</v>
      </c>
      <c r="N150" s="528">
        <f t="shared" si="14"/>
        <v>7</v>
      </c>
      <c r="O150" s="544">
        <v>12.84</v>
      </c>
      <c r="P150" s="522">
        <f t="shared" si="15"/>
        <v>89.88</v>
      </c>
      <c r="Q150" s="3"/>
      <c r="R150" s="105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  <c r="CV150" s="4"/>
      <c r="CW150" s="4"/>
      <c r="CX150" s="4"/>
      <c r="CY150" s="4"/>
      <c r="CZ150" s="4"/>
      <c r="DA150" s="4"/>
      <c r="DB150" s="4"/>
      <c r="DC150" s="4"/>
      <c r="DD150" s="4"/>
      <c r="DE150" s="4"/>
      <c r="DF150" s="4"/>
      <c r="DG150" s="4"/>
      <c r="DH150" s="4"/>
      <c r="DI150" s="4"/>
      <c r="DJ150" s="4"/>
      <c r="DK150" s="4"/>
      <c r="DL150" s="4"/>
      <c r="DM150" s="4"/>
      <c r="DN150" s="4"/>
      <c r="DO150" s="4"/>
      <c r="DP150" s="4"/>
      <c r="DQ150" s="4"/>
      <c r="DR150" s="4"/>
      <c r="DS150" s="4"/>
      <c r="DT150" s="4"/>
      <c r="DU150" s="4"/>
      <c r="DV150" s="4"/>
      <c r="DW150" s="4"/>
      <c r="DX150" s="4"/>
      <c r="DY150" s="4"/>
      <c r="DZ150" s="4"/>
      <c r="EA150" s="4"/>
      <c r="EB150" s="4"/>
      <c r="EC150" s="4"/>
      <c r="ED150" s="4"/>
      <c r="EE150" s="4"/>
      <c r="EF150" s="4"/>
      <c r="EG150" s="4"/>
      <c r="EH150" s="4"/>
      <c r="EI150" s="4"/>
      <c r="EJ150" s="4"/>
      <c r="EK150" s="4"/>
      <c r="EL150" s="4"/>
      <c r="EM150" s="4"/>
      <c r="EN150" s="4"/>
      <c r="EO150" s="4"/>
      <c r="EP150" s="4"/>
      <c r="EQ150" s="4"/>
      <c r="ER150" s="4"/>
      <c r="ES150" s="4"/>
      <c r="ET150" s="4"/>
      <c r="EU150" s="4"/>
      <c r="EV150" s="4"/>
      <c r="EW150" s="4"/>
      <c r="EX150" s="4"/>
      <c r="EY150" s="4"/>
      <c r="EZ150" s="4"/>
      <c r="FA150" s="4"/>
      <c r="FB150" s="4"/>
      <c r="FC150" s="4"/>
      <c r="FD150" s="4"/>
      <c r="FE150" s="4"/>
      <c r="FF150" s="4"/>
      <c r="FG150" s="4"/>
      <c r="FH150" s="4"/>
      <c r="FI150" s="4"/>
      <c r="FJ150" s="4"/>
      <c r="FK150" s="4"/>
      <c r="FL150" s="4"/>
      <c r="FM150" s="4"/>
      <c r="FN150" s="4"/>
      <c r="FO150" s="4"/>
      <c r="FP150" s="4"/>
      <c r="FQ150" s="4"/>
      <c r="FR150" s="4"/>
      <c r="FS150" s="4"/>
      <c r="FT150" s="4"/>
      <c r="FU150" s="4"/>
      <c r="FV150" s="4"/>
      <c r="FW150" s="4"/>
      <c r="FX150" s="4"/>
      <c r="FY150" s="4"/>
      <c r="FZ150" s="4"/>
      <c r="GA150" s="4"/>
      <c r="GB150" s="4"/>
      <c r="GC150" s="4"/>
      <c r="GD150" s="4"/>
      <c r="GE150" s="4"/>
      <c r="GF150" s="4"/>
      <c r="GG150" s="4"/>
      <c r="GH150" s="4"/>
      <c r="GI150" s="4"/>
      <c r="GJ150" s="4"/>
      <c r="GK150" s="4"/>
      <c r="GL150" s="4"/>
      <c r="GM150" s="4"/>
      <c r="GN150" s="4"/>
      <c r="GO150" s="4"/>
      <c r="GP150" s="4"/>
      <c r="GQ150" s="4"/>
      <c r="GR150" s="4"/>
      <c r="GS150" s="4"/>
      <c r="GT150" s="4"/>
      <c r="GU150" s="4"/>
      <c r="GV150" s="4"/>
      <c r="GW150" s="4"/>
      <c r="GX150" s="4"/>
      <c r="GY150" s="4"/>
      <c r="GZ150" s="4"/>
      <c r="HA150" s="4"/>
      <c r="HB150" s="4"/>
      <c r="HC150" s="4"/>
      <c r="HD150" s="4"/>
      <c r="HE150" s="4"/>
      <c r="HF150" s="4"/>
      <c r="HG150" s="4"/>
      <c r="HH150" s="4"/>
      <c r="HI150" s="4"/>
      <c r="HJ150" s="4"/>
      <c r="HK150" s="4"/>
      <c r="HL150" s="4"/>
      <c r="HM150" s="4"/>
      <c r="HN150" s="4"/>
      <c r="HO150" s="4"/>
      <c r="HP150" s="4"/>
      <c r="HQ150" s="4"/>
      <c r="HR150" s="4"/>
      <c r="HS150" s="4"/>
      <c r="HT150" s="4"/>
      <c r="HU150" s="4"/>
      <c r="HV150" s="4"/>
      <c r="HW150" s="4"/>
      <c r="HX150" s="4"/>
      <c r="HY150" s="4"/>
      <c r="HZ150" s="4"/>
      <c r="IA150" s="4"/>
      <c r="IB150" s="4"/>
      <c r="IC150" s="4"/>
      <c r="ID150" s="4"/>
      <c r="IE150" s="4"/>
      <c r="IF150" s="4"/>
      <c r="IG150" s="4"/>
    </row>
    <row r="151" spans="1:241" ht="22.5">
      <c r="A151" s="560" t="s">
        <v>409</v>
      </c>
      <c r="B151" s="578" t="s">
        <v>36</v>
      </c>
      <c r="C151" s="645">
        <v>95749</v>
      </c>
      <c r="D151" s="592" t="s">
        <v>371</v>
      </c>
      <c r="E151" s="600" t="s">
        <v>69</v>
      </c>
      <c r="F151" s="547">
        <v>153</v>
      </c>
      <c r="G151" s="547">
        <v>90</v>
      </c>
      <c r="H151" s="547">
        <v>81</v>
      </c>
      <c r="I151" s="250">
        <v>75</v>
      </c>
      <c r="J151" s="250">
        <v>72</v>
      </c>
      <c r="K151" s="250">
        <v>72</v>
      </c>
      <c r="L151" s="250">
        <v>60</v>
      </c>
      <c r="M151" s="250">
        <v>0</v>
      </c>
      <c r="N151" s="528">
        <f t="shared" si="14"/>
        <v>603</v>
      </c>
      <c r="O151" s="544">
        <v>28.65</v>
      </c>
      <c r="P151" s="522">
        <f t="shared" si="15"/>
        <v>17275.95</v>
      </c>
      <c r="Q151" s="3"/>
      <c r="R151" s="105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  <c r="CV151" s="4"/>
      <c r="CW151" s="4"/>
      <c r="CX151" s="4"/>
      <c r="CY151" s="4"/>
      <c r="CZ151" s="4"/>
      <c r="DA151" s="4"/>
      <c r="DB151" s="4"/>
      <c r="DC151" s="4"/>
      <c r="DD151" s="4"/>
      <c r="DE151" s="4"/>
      <c r="DF151" s="4"/>
      <c r="DG151" s="4"/>
      <c r="DH151" s="4"/>
      <c r="DI151" s="4"/>
      <c r="DJ151" s="4"/>
      <c r="DK151" s="4"/>
      <c r="DL151" s="4"/>
      <c r="DM151" s="4"/>
      <c r="DN151" s="4"/>
      <c r="DO151" s="4"/>
      <c r="DP151" s="4"/>
      <c r="DQ151" s="4"/>
      <c r="DR151" s="4"/>
      <c r="DS151" s="4"/>
      <c r="DT151" s="4"/>
      <c r="DU151" s="4"/>
      <c r="DV151" s="4"/>
      <c r="DW151" s="4"/>
      <c r="DX151" s="4"/>
      <c r="DY151" s="4"/>
      <c r="DZ151" s="4"/>
      <c r="EA151" s="4"/>
      <c r="EB151" s="4"/>
      <c r="EC151" s="4"/>
      <c r="ED151" s="4"/>
      <c r="EE151" s="4"/>
      <c r="EF151" s="4"/>
      <c r="EG151" s="4"/>
      <c r="EH151" s="4"/>
      <c r="EI151" s="4"/>
      <c r="EJ151" s="4"/>
      <c r="EK151" s="4"/>
      <c r="EL151" s="4"/>
      <c r="EM151" s="4"/>
      <c r="EN151" s="4"/>
      <c r="EO151" s="4"/>
      <c r="EP151" s="4"/>
      <c r="EQ151" s="4"/>
      <c r="ER151" s="4"/>
      <c r="ES151" s="4"/>
      <c r="ET151" s="4"/>
      <c r="EU151" s="4"/>
      <c r="EV151" s="4"/>
      <c r="EW151" s="4"/>
      <c r="EX151" s="4"/>
      <c r="EY151" s="4"/>
      <c r="EZ151" s="4"/>
      <c r="FA151" s="4"/>
      <c r="FB151" s="4"/>
      <c r="FC151" s="4"/>
      <c r="FD151" s="4"/>
      <c r="FE151" s="4"/>
      <c r="FF151" s="4"/>
      <c r="FG151" s="4"/>
      <c r="FH151" s="4"/>
      <c r="FI151" s="4"/>
      <c r="FJ151" s="4"/>
      <c r="FK151" s="4"/>
      <c r="FL151" s="4"/>
      <c r="FM151" s="4"/>
      <c r="FN151" s="4"/>
      <c r="FO151" s="4"/>
      <c r="FP151" s="4"/>
      <c r="FQ151" s="4"/>
      <c r="FR151" s="4"/>
      <c r="FS151" s="4"/>
      <c r="FT151" s="4"/>
      <c r="FU151" s="4"/>
      <c r="FV151" s="4"/>
      <c r="FW151" s="4"/>
      <c r="FX151" s="4"/>
      <c r="FY151" s="4"/>
      <c r="FZ151" s="4"/>
      <c r="GA151" s="4"/>
      <c r="GB151" s="4"/>
      <c r="GC151" s="4"/>
      <c r="GD151" s="4"/>
      <c r="GE151" s="4"/>
      <c r="GF151" s="4"/>
      <c r="GG151" s="4"/>
      <c r="GH151" s="4"/>
      <c r="GI151" s="4"/>
      <c r="GJ151" s="4"/>
      <c r="GK151" s="4"/>
      <c r="GL151" s="4"/>
      <c r="GM151" s="4"/>
      <c r="GN151" s="4"/>
      <c r="GO151" s="4"/>
      <c r="GP151" s="4"/>
      <c r="GQ151" s="4"/>
      <c r="GR151" s="4"/>
      <c r="GS151" s="4"/>
      <c r="GT151" s="4"/>
      <c r="GU151" s="4"/>
      <c r="GV151" s="4"/>
      <c r="GW151" s="4"/>
      <c r="GX151" s="4"/>
      <c r="GY151" s="4"/>
      <c r="GZ151" s="4"/>
      <c r="HA151" s="4"/>
      <c r="HB151" s="4"/>
      <c r="HC151" s="4"/>
      <c r="HD151" s="4"/>
      <c r="HE151" s="4"/>
      <c r="HF151" s="4"/>
      <c r="HG151" s="4"/>
      <c r="HH151" s="4"/>
      <c r="HI151" s="4"/>
      <c r="HJ151" s="4"/>
      <c r="HK151" s="4"/>
      <c r="HL151" s="4"/>
      <c r="HM151" s="4"/>
      <c r="HN151" s="4"/>
      <c r="HO151" s="4"/>
      <c r="HP151" s="4"/>
      <c r="HQ151" s="4"/>
      <c r="HR151" s="4"/>
      <c r="HS151" s="4"/>
      <c r="HT151" s="4"/>
      <c r="HU151" s="4"/>
      <c r="HV151" s="4"/>
      <c r="HW151" s="4"/>
      <c r="HX151" s="4"/>
      <c r="HY151" s="4"/>
      <c r="HZ151" s="4"/>
      <c r="IA151" s="4"/>
      <c r="IB151" s="4"/>
      <c r="IC151" s="4"/>
      <c r="ID151" s="4"/>
      <c r="IE151" s="4"/>
      <c r="IF151" s="4"/>
      <c r="IG151" s="4"/>
    </row>
    <row r="152" spans="1:241" ht="22.5">
      <c r="A152" s="560" t="s">
        <v>410</v>
      </c>
      <c r="B152" s="578" t="s">
        <v>36</v>
      </c>
      <c r="C152" s="645">
        <v>95757</v>
      </c>
      <c r="D152" s="592" t="s">
        <v>373</v>
      </c>
      <c r="E152" s="600" t="s">
        <v>102</v>
      </c>
      <c r="F152" s="547">
        <v>51</v>
      </c>
      <c r="G152" s="547">
        <v>30</v>
      </c>
      <c r="H152" s="547">
        <v>27</v>
      </c>
      <c r="I152" s="250">
        <v>25</v>
      </c>
      <c r="J152" s="250">
        <v>24</v>
      </c>
      <c r="K152" s="250">
        <v>24</v>
      </c>
      <c r="L152" s="250">
        <v>20</v>
      </c>
      <c r="M152" s="250">
        <v>0</v>
      </c>
      <c r="N152" s="528">
        <f t="shared" si="14"/>
        <v>201</v>
      </c>
      <c r="O152" s="544">
        <v>9.8000000000000007</v>
      </c>
      <c r="P152" s="522">
        <f t="shared" si="15"/>
        <v>1969.8000000000002</v>
      </c>
      <c r="Q152" s="3"/>
      <c r="R152" s="105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  <c r="CZ152" s="4"/>
      <c r="DA152" s="4"/>
      <c r="DB152" s="4"/>
      <c r="DC152" s="4"/>
      <c r="DD152" s="4"/>
      <c r="DE152" s="4"/>
      <c r="DF152" s="4"/>
      <c r="DG152" s="4"/>
      <c r="DH152" s="4"/>
      <c r="DI152" s="4"/>
      <c r="DJ152" s="4"/>
      <c r="DK152" s="4"/>
      <c r="DL152" s="4"/>
      <c r="DM152" s="4"/>
      <c r="DN152" s="4"/>
      <c r="DO152" s="4"/>
      <c r="DP152" s="4"/>
      <c r="DQ152" s="4"/>
      <c r="DR152" s="4"/>
      <c r="DS152" s="4"/>
      <c r="DT152" s="4"/>
      <c r="DU152" s="4"/>
      <c r="DV152" s="4"/>
      <c r="DW152" s="4"/>
      <c r="DX152" s="4"/>
      <c r="DY152" s="4"/>
      <c r="DZ152" s="4"/>
      <c r="EA152" s="4"/>
      <c r="EB152" s="4"/>
      <c r="EC152" s="4"/>
      <c r="ED152" s="4"/>
      <c r="EE152" s="4"/>
      <c r="EF152" s="4"/>
      <c r="EG152" s="4"/>
      <c r="EH152" s="4"/>
      <c r="EI152" s="4"/>
      <c r="EJ152" s="4"/>
      <c r="EK152" s="4"/>
      <c r="EL152" s="4"/>
      <c r="EM152" s="4"/>
      <c r="EN152" s="4"/>
      <c r="EO152" s="4"/>
      <c r="EP152" s="4"/>
      <c r="EQ152" s="4"/>
      <c r="ER152" s="4"/>
      <c r="ES152" s="4"/>
      <c r="ET152" s="4"/>
      <c r="EU152" s="4"/>
      <c r="EV152" s="4"/>
      <c r="EW152" s="4"/>
      <c r="EX152" s="4"/>
      <c r="EY152" s="4"/>
      <c r="EZ152" s="4"/>
      <c r="FA152" s="4"/>
      <c r="FB152" s="4"/>
      <c r="FC152" s="4"/>
      <c r="FD152" s="4"/>
      <c r="FE152" s="4"/>
      <c r="FF152" s="4"/>
      <c r="FG152" s="4"/>
      <c r="FH152" s="4"/>
      <c r="FI152" s="4"/>
      <c r="FJ152" s="4"/>
      <c r="FK152" s="4"/>
      <c r="FL152" s="4"/>
      <c r="FM152" s="4"/>
      <c r="FN152" s="4"/>
      <c r="FO152" s="4"/>
      <c r="FP152" s="4"/>
      <c r="FQ152" s="4"/>
      <c r="FR152" s="4"/>
      <c r="FS152" s="4"/>
      <c r="FT152" s="4"/>
      <c r="FU152" s="4"/>
      <c r="FV152" s="4"/>
      <c r="FW152" s="4"/>
      <c r="FX152" s="4"/>
      <c r="FY152" s="4"/>
      <c r="FZ152" s="4"/>
      <c r="GA152" s="4"/>
      <c r="GB152" s="4"/>
      <c r="GC152" s="4"/>
      <c r="GD152" s="4"/>
      <c r="GE152" s="4"/>
      <c r="GF152" s="4"/>
      <c r="GG152" s="4"/>
      <c r="GH152" s="4"/>
      <c r="GI152" s="4"/>
      <c r="GJ152" s="4"/>
      <c r="GK152" s="4"/>
      <c r="GL152" s="4"/>
      <c r="GM152" s="4"/>
      <c r="GN152" s="4"/>
      <c r="GO152" s="4"/>
      <c r="GP152" s="4"/>
      <c r="GQ152" s="4"/>
      <c r="GR152" s="4"/>
      <c r="GS152" s="4"/>
      <c r="GT152" s="4"/>
      <c r="GU152" s="4"/>
      <c r="GV152" s="4"/>
      <c r="GW152" s="4"/>
      <c r="GX152" s="4"/>
      <c r="GY152" s="4"/>
      <c r="GZ152" s="4"/>
      <c r="HA152" s="4"/>
      <c r="HB152" s="4"/>
      <c r="HC152" s="4"/>
      <c r="HD152" s="4"/>
      <c r="HE152" s="4"/>
      <c r="HF152" s="4"/>
      <c r="HG152" s="4"/>
      <c r="HH152" s="4"/>
      <c r="HI152" s="4"/>
      <c r="HJ152" s="4"/>
      <c r="HK152" s="4"/>
      <c r="HL152" s="4"/>
      <c r="HM152" s="4"/>
      <c r="HN152" s="4"/>
      <c r="HO152" s="4"/>
      <c r="HP152" s="4"/>
      <c r="HQ152" s="4"/>
      <c r="HR152" s="4"/>
      <c r="HS152" s="4"/>
      <c r="HT152" s="4"/>
      <c r="HU152" s="4"/>
      <c r="HV152" s="4"/>
      <c r="HW152" s="4"/>
      <c r="HX152" s="4"/>
      <c r="HY152" s="4"/>
      <c r="HZ152" s="4"/>
      <c r="IA152" s="4"/>
      <c r="IB152" s="4"/>
      <c r="IC152" s="4"/>
      <c r="ID152" s="4"/>
      <c r="IE152" s="4"/>
      <c r="IF152" s="4"/>
      <c r="IG152" s="4"/>
    </row>
    <row r="153" spans="1:241" ht="22.5">
      <c r="A153" s="560" t="s">
        <v>411</v>
      </c>
      <c r="B153" s="578" t="s">
        <v>36</v>
      </c>
      <c r="C153" s="645">
        <v>92701</v>
      </c>
      <c r="D153" s="592" t="s">
        <v>375</v>
      </c>
      <c r="E153" s="600" t="s">
        <v>102</v>
      </c>
      <c r="F153" s="521">
        <v>2</v>
      </c>
      <c r="G153" s="521">
        <v>2</v>
      </c>
      <c r="H153" s="521">
        <v>2</v>
      </c>
      <c r="I153" s="521">
        <v>2</v>
      </c>
      <c r="J153" s="521">
        <v>2</v>
      </c>
      <c r="K153" s="521">
        <v>2</v>
      </c>
      <c r="L153" s="521">
        <v>2</v>
      </c>
      <c r="M153" s="521">
        <v>0</v>
      </c>
      <c r="N153" s="528">
        <f t="shared" si="14"/>
        <v>14</v>
      </c>
      <c r="O153" s="544">
        <v>28.34</v>
      </c>
      <c r="P153" s="522">
        <f t="shared" si="15"/>
        <v>396.76</v>
      </c>
      <c r="Q153" s="3"/>
      <c r="R153" s="105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4"/>
      <c r="CT153" s="4"/>
      <c r="CU153" s="4"/>
      <c r="CV153" s="4"/>
      <c r="CW153" s="4"/>
      <c r="CX153" s="4"/>
      <c r="CY153" s="4"/>
      <c r="CZ153" s="4"/>
      <c r="DA153" s="4"/>
      <c r="DB153" s="4"/>
      <c r="DC153" s="4"/>
      <c r="DD153" s="4"/>
      <c r="DE153" s="4"/>
      <c r="DF153" s="4"/>
      <c r="DG153" s="4"/>
      <c r="DH153" s="4"/>
      <c r="DI153" s="4"/>
      <c r="DJ153" s="4"/>
      <c r="DK153" s="4"/>
      <c r="DL153" s="4"/>
      <c r="DM153" s="4"/>
      <c r="DN153" s="4"/>
      <c r="DO153" s="4"/>
      <c r="DP153" s="4"/>
      <c r="DQ153" s="4"/>
      <c r="DR153" s="4"/>
      <c r="DS153" s="4"/>
      <c r="DT153" s="4"/>
      <c r="DU153" s="4"/>
      <c r="DV153" s="4"/>
      <c r="DW153" s="4"/>
      <c r="DX153" s="4"/>
      <c r="DY153" s="4"/>
      <c r="DZ153" s="4"/>
      <c r="EA153" s="4"/>
      <c r="EB153" s="4"/>
      <c r="EC153" s="4"/>
      <c r="ED153" s="4"/>
      <c r="EE153" s="4"/>
      <c r="EF153" s="4"/>
      <c r="EG153" s="4"/>
      <c r="EH153" s="4"/>
      <c r="EI153" s="4"/>
      <c r="EJ153" s="4"/>
      <c r="EK153" s="4"/>
      <c r="EL153" s="4"/>
      <c r="EM153" s="4"/>
      <c r="EN153" s="4"/>
      <c r="EO153" s="4"/>
      <c r="EP153" s="4"/>
      <c r="EQ153" s="4"/>
      <c r="ER153" s="4"/>
      <c r="ES153" s="4"/>
      <c r="ET153" s="4"/>
      <c r="EU153" s="4"/>
      <c r="EV153" s="4"/>
      <c r="EW153" s="4"/>
      <c r="EX153" s="4"/>
      <c r="EY153" s="4"/>
      <c r="EZ153" s="4"/>
      <c r="FA153" s="4"/>
      <c r="FB153" s="4"/>
      <c r="FC153" s="4"/>
      <c r="FD153" s="4"/>
      <c r="FE153" s="4"/>
      <c r="FF153" s="4"/>
      <c r="FG153" s="4"/>
      <c r="FH153" s="4"/>
      <c r="FI153" s="4"/>
      <c r="FJ153" s="4"/>
      <c r="FK153" s="4"/>
      <c r="FL153" s="4"/>
      <c r="FM153" s="4"/>
      <c r="FN153" s="4"/>
      <c r="FO153" s="4"/>
      <c r="FP153" s="4"/>
      <c r="FQ153" s="4"/>
      <c r="FR153" s="4"/>
      <c r="FS153" s="4"/>
      <c r="FT153" s="4"/>
      <c r="FU153" s="4"/>
      <c r="FV153" s="4"/>
      <c r="FW153" s="4"/>
      <c r="FX153" s="4"/>
      <c r="FY153" s="4"/>
      <c r="FZ153" s="4"/>
      <c r="GA153" s="4"/>
      <c r="GB153" s="4"/>
      <c r="GC153" s="4"/>
      <c r="GD153" s="4"/>
      <c r="GE153" s="4"/>
      <c r="GF153" s="4"/>
      <c r="GG153" s="4"/>
      <c r="GH153" s="4"/>
      <c r="GI153" s="4"/>
      <c r="GJ153" s="4"/>
      <c r="GK153" s="4"/>
      <c r="GL153" s="4"/>
      <c r="GM153" s="4"/>
      <c r="GN153" s="4"/>
      <c r="GO153" s="4"/>
      <c r="GP153" s="4"/>
      <c r="GQ153" s="4"/>
      <c r="GR153" s="4"/>
      <c r="GS153" s="4"/>
      <c r="GT153" s="4"/>
      <c r="GU153" s="4"/>
      <c r="GV153" s="4"/>
      <c r="GW153" s="4"/>
      <c r="GX153" s="4"/>
      <c r="GY153" s="4"/>
      <c r="GZ153" s="4"/>
      <c r="HA153" s="4"/>
      <c r="HB153" s="4"/>
      <c r="HC153" s="4"/>
      <c r="HD153" s="4"/>
      <c r="HE153" s="4"/>
      <c r="HF153" s="4"/>
      <c r="HG153" s="4"/>
      <c r="HH153" s="4"/>
      <c r="HI153" s="4"/>
      <c r="HJ153" s="4"/>
      <c r="HK153" s="4"/>
      <c r="HL153" s="4"/>
      <c r="HM153" s="4"/>
      <c r="HN153" s="4"/>
      <c r="HO153" s="4"/>
      <c r="HP153" s="4"/>
      <c r="HQ153" s="4"/>
      <c r="HR153" s="4"/>
      <c r="HS153" s="4"/>
      <c r="HT153" s="4"/>
      <c r="HU153" s="4"/>
      <c r="HV153" s="4"/>
      <c r="HW153" s="4"/>
      <c r="HX153" s="4"/>
      <c r="HY153" s="4"/>
      <c r="HZ153" s="4"/>
      <c r="IA153" s="4"/>
      <c r="IB153" s="4"/>
      <c r="IC153" s="4"/>
      <c r="ID153" s="4"/>
      <c r="IE153" s="4"/>
      <c r="IF153" s="4"/>
      <c r="IG153" s="4"/>
    </row>
    <row r="154" spans="1:241" ht="53.25" customHeight="1">
      <c r="A154" s="560" t="s">
        <v>412</v>
      </c>
      <c r="B154" s="578" t="s">
        <v>26</v>
      </c>
      <c r="C154" s="644">
        <v>33</v>
      </c>
      <c r="D154" s="593" t="s">
        <v>377</v>
      </c>
      <c r="E154" s="600" t="s">
        <v>102</v>
      </c>
      <c r="F154" s="521">
        <v>5</v>
      </c>
      <c r="G154" s="521">
        <v>5</v>
      </c>
      <c r="H154" s="521">
        <v>5</v>
      </c>
      <c r="I154" s="521">
        <v>5</v>
      </c>
      <c r="J154" s="521">
        <v>5</v>
      </c>
      <c r="K154" s="521">
        <v>5</v>
      </c>
      <c r="L154" s="521">
        <v>5</v>
      </c>
      <c r="M154" s="521">
        <v>0</v>
      </c>
      <c r="N154" s="528">
        <f t="shared" si="14"/>
        <v>35</v>
      </c>
      <c r="O154" s="544">
        <f>'2-COMPOSIÇÃO_CUSTO_UNITÁRIO'!H303</f>
        <v>7.8997000000000011</v>
      </c>
      <c r="P154" s="522">
        <f t="shared" si="15"/>
        <v>276.48950000000002</v>
      </c>
      <c r="Q154" s="3"/>
      <c r="R154" s="105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4"/>
      <c r="CT154" s="4"/>
      <c r="CU154" s="4"/>
      <c r="CV154" s="4"/>
      <c r="CW154" s="4"/>
      <c r="CX154" s="4"/>
      <c r="CY154" s="4"/>
      <c r="CZ154" s="4"/>
      <c r="DA154" s="4"/>
      <c r="DB154" s="4"/>
      <c r="DC154" s="4"/>
      <c r="DD154" s="4"/>
      <c r="DE154" s="4"/>
      <c r="DF154" s="4"/>
      <c r="DG154" s="4"/>
      <c r="DH154" s="4"/>
      <c r="DI154" s="4"/>
      <c r="DJ154" s="4"/>
      <c r="DK154" s="4"/>
      <c r="DL154" s="4"/>
      <c r="DM154" s="4"/>
      <c r="DN154" s="4"/>
      <c r="DO154" s="4"/>
      <c r="DP154" s="4"/>
      <c r="DQ154" s="4"/>
      <c r="DR154" s="4"/>
      <c r="DS154" s="4"/>
      <c r="DT154" s="4"/>
      <c r="DU154" s="4"/>
      <c r="DV154" s="4"/>
      <c r="DW154" s="4"/>
      <c r="DX154" s="4"/>
      <c r="DY154" s="4"/>
      <c r="DZ154" s="4"/>
      <c r="EA154" s="4"/>
      <c r="EB154" s="4"/>
      <c r="EC154" s="4"/>
      <c r="ED154" s="4"/>
      <c r="EE154" s="4"/>
      <c r="EF154" s="4"/>
      <c r="EG154" s="4"/>
      <c r="EH154" s="4"/>
      <c r="EI154" s="4"/>
      <c r="EJ154" s="4"/>
      <c r="EK154" s="4"/>
      <c r="EL154" s="4"/>
      <c r="EM154" s="4"/>
      <c r="EN154" s="4"/>
      <c r="EO154" s="4"/>
      <c r="EP154" s="4"/>
      <c r="EQ154" s="4"/>
      <c r="ER154" s="4"/>
      <c r="ES154" s="4"/>
      <c r="ET154" s="4"/>
      <c r="EU154" s="4"/>
      <c r="EV154" s="4"/>
      <c r="EW154" s="4"/>
      <c r="EX154" s="4"/>
      <c r="EY154" s="4"/>
      <c r="EZ154" s="4"/>
      <c r="FA154" s="4"/>
      <c r="FB154" s="4"/>
      <c r="FC154" s="4"/>
      <c r="FD154" s="4"/>
      <c r="FE154" s="4"/>
      <c r="FF154" s="4"/>
      <c r="FG154" s="4"/>
      <c r="FH154" s="4"/>
      <c r="FI154" s="4"/>
      <c r="FJ154" s="4"/>
      <c r="FK154" s="4"/>
      <c r="FL154" s="4"/>
      <c r="FM154" s="4"/>
      <c r="FN154" s="4"/>
      <c r="FO154" s="4"/>
      <c r="FP154" s="4"/>
      <c r="FQ154" s="4"/>
      <c r="FR154" s="4"/>
      <c r="FS154" s="4"/>
      <c r="FT154" s="4"/>
      <c r="FU154" s="4"/>
      <c r="FV154" s="4"/>
      <c r="FW154" s="4"/>
      <c r="FX154" s="4"/>
      <c r="FY154" s="4"/>
      <c r="FZ154" s="4"/>
      <c r="GA154" s="4"/>
      <c r="GB154" s="4"/>
      <c r="GC154" s="4"/>
      <c r="GD154" s="4"/>
      <c r="GE154" s="4"/>
      <c r="GF154" s="4"/>
      <c r="GG154" s="4"/>
      <c r="GH154" s="4"/>
      <c r="GI154" s="4"/>
      <c r="GJ154" s="4"/>
      <c r="GK154" s="4"/>
      <c r="GL154" s="4"/>
      <c r="GM154" s="4"/>
      <c r="GN154" s="4"/>
      <c r="GO154" s="4"/>
      <c r="GP154" s="4"/>
      <c r="GQ154" s="4"/>
      <c r="GR154" s="4"/>
      <c r="GS154" s="4"/>
      <c r="GT154" s="4"/>
      <c r="GU154" s="4"/>
      <c r="GV154" s="4"/>
      <c r="GW154" s="4"/>
      <c r="GX154" s="4"/>
      <c r="GY154" s="4"/>
      <c r="GZ154" s="4"/>
      <c r="HA154" s="4"/>
      <c r="HB154" s="4"/>
      <c r="HC154" s="4"/>
      <c r="HD154" s="4"/>
      <c r="HE154" s="4"/>
      <c r="HF154" s="4"/>
      <c r="HG154" s="4"/>
      <c r="HH154" s="4"/>
      <c r="HI154" s="4"/>
      <c r="HJ154" s="4"/>
      <c r="HK154" s="4"/>
      <c r="HL154" s="4"/>
      <c r="HM154" s="4"/>
      <c r="HN154" s="4"/>
      <c r="HO154" s="4"/>
      <c r="HP154" s="4"/>
      <c r="HQ154" s="4"/>
      <c r="HR154" s="4"/>
      <c r="HS154" s="4"/>
      <c r="HT154" s="4"/>
      <c r="HU154" s="4"/>
      <c r="HV154" s="4"/>
      <c r="HW154" s="4"/>
      <c r="HX154" s="4"/>
      <c r="HY154" s="4"/>
      <c r="HZ154" s="4"/>
      <c r="IA154" s="4"/>
      <c r="IB154" s="4"/>
      <c r="IC154" s="4"/>
      <c r="ID154" s="4"/>
      <c r="IE154" s="4"/>
      <c r="IF154" s="4"/>
      <c r="IG154" s="4"/>
    </row>
    <row r="155" spans="1:241" ht="45">
      <c r="A155" s="560" t="s">
        <v>413</v>
      </c>
      <c r="B155" s="579" t="s">
        <v>222</v>
      </c>
      <c r="C155" s="649">
        <v>34</v>
      </c>
      <c r="D155" s="591" t="s">
        <v>388</v>
      </c>
      <c r="E155" s="600" t="s">
        <v>102</v>
      </c>
      <c r="F155" s="545">
        <v>77</v>
      </c>
      <c r="G155" s="545">
        <v>45</v>
      </c>
      <c r="H155" s="545">
        <v>41</v>
      </c>
      <c r="I155" s="550">
        <v>38</v>
      </c>
      <c r="J155" s="550">
        <v>36</v>
      </c>
      <c r="K155" s="550">
        <v>36</v>
      </c>
      <c r="L155" s="550">
        <v>30</v>
      </c>
      <c r="M155" s="250">
        <v>0</v>
      </c>
      <c r="N155" s="528">
        <f t="shared" si="14"/>
        <v>303</v>
      </c>
      <c r="O155" s="544">
        <f>'2-COMPOSIÇÃO_CUSTO_UNITÁRIO'!H314</f>
        <v>13.199700000000002</v>
      </c>
      <c r="P155" s="522">
        <f t="shared" si="15"/>
        <v>3999.5091000000007</v>
      </c>
      <c r="Q155" s="3"/>
      <c r="R155" s="105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  <c r="CV155" s="4"/>
      <c r="CW155" s="4"/>
      <c r="CX155" s="4"/>
      <c r="CY155" s="4"/>
      <c r="CZ155" s="4"/>
      <c r="DA155" s="4"/>
      <c r="DB155" s="4"/>
      <c r="DC155" s="4"/>
      <c r="DD155" s="4"/>
      <c r="DE155" s="4"/>
      <c r="DF155" s="4"/>
      <c r="DG155" s="4"/>
      <c r="DH155" s="4"/>
      <c r="DI155" s="4"/>
      <c r="DJ155" s="4"/>
      <c r="DK155" s="4"/>
      <c r="DL155" s="4"/>
      <c r="DM155" s="4"/>
      <c r="DN155" s="4"/>
      <c r="DO155" s="4"/>
      <c r="DP155" s="4"/>
      <c r="DQ155" s="4"/>
      <c r="DR155" s="4"/>
      <c r="DS155" s="4"/>
      <c r="DT155" s="4"/>
      <c r="DU155" s="4"/>
      <c r="DV155" s="4"/>
      <c r="DW155" s="4"/>
      <c r="DX155" s="4"/>
      <c r="DY155" s="4"/>
      <c r="DZ155" s="4"/>
      <c r="EA155" s="4"/>
      <c r="EB155" s="4"/>
      <c r="EC155" s="4"/>
      <c r="ED155" s="4"/>
      <c r="EE155" s="4"/>
      <c r="EF155" s="4"/>
      <c r="EG155" s="4"/>
      <c r="EH155" s="4"/>
      <c r="EI155" s="4"/>
      <c r="EJ155" s="4"/>
      <c r="EK155" s="4"/>
      <c r="EL155" s="4"/>
      <c r="EM155" s="4"/>
      <c r="EN155" s="4"/>
      <c r="EO155" s="4"/>
      <c r="EP155" s="4"/>
      <c r="EQ155" s="4"/>
      <c r="ER155" s="4"/>
      <c r="ES155" s="4"/>
      <c r="ET155" s="4"/>
      <c r="EU155" s="4"/>
      <c r="EV155" s="4"/>
      <c r="EW155" s="4"/>
      <c r="EX155" s="4"/>
      <c r="EY155" s="4"/>
      <c r="EZ155" s="4"/>
      <c r="FA155" s="4"/>
      <c r="FB155" s="4"/>
      <c r="FC155" s="4"/>
      <c r="FD155" s="4"/>
      <c r="FE155" s="4"/>
      <c r="FF155" s="4"/>
      <c r="FG155" s="4"/>
      <c r="FH155" s="4"/>
      <c r="FI155" s="4"/>
      <c r="FJ155" s="4"/>
      <c r="FK155" s="4"/>
      <c r="FL155" s="4"/>
      <c r="FM155" s="4"/>
      <c r="FN155" s="4"/>
      <c r="FO155" s="4"/>
      <c r="FP155" s="4"/>
      <c r="FQ155" s="4"/>
      <c r="FR155" s="4"/>
      <c r="FS155" s="4"/>
      <c r="FT155" s="4"/>
      <c r="FU155" s="4"/>
      <c r="FV155" s="4"/>
      <c r="FW155" s="4"/>
      <c r="FX155" s="4"/>
      <c r="FY155" s="4"/>
      <c r="FZ155" s="4"/>
      <c r="GA155" s="4"/>
      <c r="GB155" s="4"/>
      <c r="GC155" s="4"/>
      <c r="GD155" s="4"/>
      <c r="GE155" s="4"/>
      <c r="GF155" s="4"/>
      <c r="GG155" s="4"/>
      <c r="GH155" s="4"/>
      <c r="GI155" s="4"/>
      <c r="GJ155" s="4"/>
      <c r="GK155" s="4"/>
      <c r="GL155" s="4"/>
      <c r="GM155" s="4"/>
      <c r="GN155" s="4"/>
      <c r="GO155" s="4"/>
      <c r="GP155" s="4"/>
      <c r="GQ155" s="4"/>
      <c r="GR155" s="4"/>
      <c r="GS155" s="4"/>
      <c r="GT155" s="4"/>
      <c r="GU155" s="4"/>
      <c r="GV155" s="4"/>
      <c r="GW155" s="4"/>
      <c r="GX155" s="4"/>
      <c r="GY155" s="4"/>
      <c r="GZ155" s="4"/>
      <c r="HA155" s="4"/>
      <c r="HB155" s="4"/>
      <c r="HC155" s="4"/>
      <c r="HD155" s="4"/>
      <c r="HE155" s="4"/>
      <c r="HF155" s="4"/>
      <c r="HG155" s="4"/>
      <c r="HH155" s="4"/>
      <c r="HI155" s="4"/>
      <c r="HJ155" s="4"/>
      <c r="HK155" s="4"/>
      <c r="HL155" s="4"/>
      <c r="HM155" s="4"/>
      <c r="HN155" s="4"/>
      <c r="HO155" s="4"/>
      <c r="HP155" s="4"/>
      <c r="HQ155" s="4"/>
      <c r="HR155" s="4"/>
      <c r="HS155" s="4"/>
      <c r="HT155" s="4"/>
      <c r="HU155" s="4"/>
      <c r="HV155" s="4"/>
      <c r="HW155" s="4"/>
      <c r="HX155" s="4"/>
      <c r="HY155" s="4"/>
      <c r="HZ155" s="4"/>
      <c r="IA155" s="4"/>
      <c r="IB155" s="4"/>
      <c r="IC155" s="4"/>
      <c r="ID155" s="4"/>
      <c r="IE155" s="4"/>
      <c r="IF155" s="4"/>
      <c r="IG155" s="4"/>
    </row>
    <row r="156" spans="1:241" ht="22.5">
      <c r="A156" s="560" t="s">
        <v>414</v>
      </c>
      <c r="B156" s="579" t="s">
        <v>26</v>
      </c>
      <c r="C156" s="649">
        <v>35</v>
      </c>
      <c r="D156" s="591" t="s">
        <v>391</v>
      </c>
      <c r="E156" s="600" t="s">
        <v>102</v>
      </c>
      <c r="F156" s="545">
        <v>77</v>
      </c>
      <c r="G156" s="545">
        <v>45</v>
      </c>
      <c r="H156" s="545">
        <v>41</v>
      </c>
      <c r="I156" s="550">
        <v>38</v>
      </c>
      <c r="J156" s="550">
        <v>36</v>
      </c>
      <c r="K156" s="550">
        <v>36</v>
      </c>
      <c r="L156" s="550">
        <v>30</v>
      </c>
      <c r="M156" s="250">
        <v>0</v>
      </c>
      <c r="N156" s="528">
        <f t="shared" si="14"/>
        <v>303</v>
      </c>
      <c r="O156" s="544">
        <f>'2-COMPOSIÇÃO_CUSTO_UNITÁRIO'!H321</f>
        <v>9.8696999999999999</v>
      </c>
      <c r="P156" s="522">
        <f t="shared" si="15"/>
        <v>2990.5191</v>
      </c>
      <c r="Q156" s="3"/>
      <c r="R156" s="105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"/>
      <c r="CS156" s="4"/>
      <c r="CT156" s="4"/>
      <c r="CU156" s="4"/>
      <c r="CV156" s="4"/>
      <c r="CW156" s="4"/>
      <c r="CX156" s="4"/>
      <c r="CY156" s="4"/>
      <c r="CZ156" s="4"/>
      <c r="DA156" s="4"/>
      <c r="DB156" s="4"/>
      <c r="DC156" s="4"/>
      <c r="DD156" s="4"/>
      <c r="DE156" s="4"/>
      <c r="DF156" s="4"/>
      <c r="DG156" s="4"/>
      <c r="DH156" s="4"/>
      <c r="DI156" s="4"/>
      <c r="DJ156" s="4"/>
      <c r="DK156" s="4"/>
      <c r="DL156" s="4"/>
      <c r="DM156" s="4"/>
      <c r="DN156" s="4"/>
      <c r="DO156" s="4"/>
      <c r="DP156" s="4"/>
      <c r="DQ156" s="4"/>
      <c r="DR156" s="4"/>
      <c r="DS156" s="4"/>
      <c r="DT156" s="4"/>
      <c r="DU156" s="4"/>
      <c r="DV156" s="4"/>
      <c r="DW156" s="4"/>
      <c r="DX156" s="4"/>
      <c r="DY156" s="4"/>
      <c r="DZ156" s="4"/>
      <c r="EA156" s="4"/>
      <c r="EB156" s="4"/>
      <c r="EC156" s="4"/>
      <c r="ED156" s="4"/>
      <c r="EE156" s="4"/>
      <c r="EF156" s="4"/>
      <c r="EG156" s="4"/>
      <c r="EH156" s="4"/>
      <c r="EI156" s="4"/>
      <c r="EJ156" s="4"/>
      <c r="EK156" s="4"/>
      <c r="EL156" s="4"/>
      <c r="EM156" s="4"/>
      <c r="EN156" s="4"/>
      <c r="EO156" s="4"/>
      <c r="EP156" s="4"/>
      <c r="EQ156" s="4"/>
      <c r="ER156" s="4"/>
      <c r="ES156" s="4"/>
      <c r="ET156" s="4"/>
      <c r="EU156" s="4"/>
      <c r="EV156" s="4"/>
      <c r="EW156" s="4"/>
      <c r="EX156" s="4"/>
      <c r="EY156" s="4"/>
      <c r="EZ156" s="4"/>
      <c r="FA156" s="4"/>
      <c r="FB156" s="4"/>
      <c r="FC156" s="4"/>
      <c r="FD156" s="4"/>
      <c r="FE156" s="4"/>
      <c r="FF156" s="4"/>
      <c r="FG156" s="4"/>
      <c r="FH156" s="4"/>
      <c r="FI156" s="4"/>
      <c r="FJ156" s="4"/>
      <c r="FK156" s="4"/>
      <c r="FL156" s="4"/>
      <c r="FM156" s="4"/>
      <c r="FN156" s="4"/>
      <c r="FO156" s="4"/>
      <c r="FP156" s="4"/>
      <c r="FQ156" s="4"/>
      <c r="FR156" s="4"/>
      <c r="FS156" s="4"/>
      <c r="FT156" s="4"/>
      <c r="FU156" s="4"/>
      <c r="FV156" s="4"/>
      <c r="FW156" s="4"/>
      <c r="FX156" s="4"/>
      <c r="FY156" s="4"/>
      <c r="FZ156" s="4"/>
      <c r="GA156" s="4"/>
      <c r="GB156" s="4"/>
      <c r="GC156" s="4"/>
      <c r="GD156" s="4"/>
      <c r="GE156" s="4"/>
      <c r="GF156" s="4"/>
      <c r="GG156" s="4"/>
      <c r="GH156" s="4"/>
      <c r="GI156" s="4"/>
      <c r="GJ156" s="4"/>
      <c r="GK156" s="4"/>
      <c r="GL156" s="4"/>
      <c r="GM156" s="4"/>
      <c r="GN156" s="4"/>
      <c r="GO156" s="4"/>
      <c r="GP156" s="4"/>
      <c r="GQ156" s="4"/>
      <c r="GR156" s="4"/>
      <c r="GS156" s="4"/>
      <c r="GT156" s="4"/>
      <c r="GU156" s="4"/>
      <c r="GV156" s="4"/>
      <c r="GW156" s="4"/>
      <c r="GX156" s="4"/>
      <c r="GY156" s="4"/>
      <c r="GZ156" s="4"/>
      <c r="HA156" s="4"/>
      <c r="HB156" s="4"/>
      <c r="HC156" s="4"/>
      <c r="HD156" s="4"/>
      <c r="HE156" s="4"/>
      <c r="HF156" s="4"/>
      <c r="HG156" s="4"/>
      <c r="HH156" s="4"/>
      <c r="HI156" s="4"/>
      <c r="HJ156" s="4"/>
      <c r="HK156" s="4"/>
      <c r="HL156" s="4"/>
      <c r="HM156" s="4"/>
      <c r="HN156" s="4"/>
      <c r="HO156" s="4"/>
      <c r="HP156" s="4"/>
      <c r="HQ156" s="4"/>
      <c r="HR156" s="4"/>
      <c r="HS156" s="4"/>
      <c r="HT156" s="4"/>
      <c r="HU156" s="4"/>
      <c r="HV156" s="4"/>
      <c r="HW156" s="4"/>
      <c r="HX156" s="4"/>
      <c r="HY156" s="4"/>
      <c r="HZ156" s="4"/>
      <c r="IA156" s="4"/>
      <c r="IB156" s="4"/>
      <c r="IC156" s="4"/>
      <c r="ID156" s="4"/>
      <c r="IE156" s="4"/>
      <c r="IF156" s="4"/>
      <c r="IG156" s="4"/>
    </row>
    <row r="157" spans="1:241" ht="45">
      <c r="A157" s="560" t="s">
        <v>415</v>
      </c>
      <c r="B157" s="578" t="s">
        <v>36</v>
      </c>
      <c r="C157" s="645">
        <v>100758</v>
      </c>
      <c r="D157" s="587" t="s">
        <v>239</v>
      </c>
      <c r="E157" s="600" t="s">
        <v>336</v>
      </c>
      <c r="F157" s="544">
        <v>9</v>
      </c>
      <c r="G157" s="544">
        <v>6</v>
      </c>
      <c r="H157" s="544">
        <v>5</v>
      </c>
      <c r="I157" s="544">
        <v>5</v>
      </c>
      <c r="J157" s="544">
        <v>5</v>
      </c>
      <c r="K157" s="544">
        <v>5</v>
      </c>
      <c r="L157" s="544">
        <v>4</v>
      </c>
      <c r="M157" s="544">
        <v>0</v>
      </c>
      <c r="N157" s="528">
        <f>SUM(F157:M157)</f>
        <v>39</v>
      </c>
      <c r="O157" s="544">
        <v>41.05</v>
      </c>
      <c r="P157" s="522">
        <f t="shared" si="15"/>
        <v>1600.9499999999998</v>
      </c>
      <c r="Q157" s="3"/>
      <c r="R157" s="105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4"/>
      <c r="CO157" s="4"/>
      <c r="CP157" s="4"/>
      <c r="CQ157" s="4"/>
      <c r="CR157" s="4"/>
      <c r="CS157" s="4"/>
      <c r="CT157" s="4"/>
      <c r="CU157" s="4"/>
      <c r="CV157" s="4"/>
      <c r="CW157" s="4"/>
      <c r="CX157" s="4"/>
      <c r="CY157" s="4"/>
      <c r="CZ157" s="4"/>
      <c r="DA157" s="4"/>
      <c r="DB157" s="4"/>
      <c r="DC157" s="4"/>
      <c r="DD157" s="4"/>
      <c r="DE157" s="4"/>
      <c r="DF157" s="4"/>
      <c r="DG157" s="4"/>
      <c r="DH157" s="4"/>
      <c r="DI157" s="4"/>
      <c r="DJ157" s="4"/>
      <c r="DK157" s="4"/>
      <c r="DL157" s="4"/>
      <c r="DM157" s="4"/>
      <c r="DN157" s="4"/>
      <c r="DO157" s="4"/>
      <c r="DP157" s="4"/>
      <c r="DQ157" s="4"/>
      <c r="DR157" s="4"/>
      <c r="DS157" s="4"/>
      <c r="DT157" s="4"/>
      <c r="DU157" s="4"/>
      <c r="DV157" s="4"/>
      <c r="DW157" s="4"/>
      <c r="DX157" s="4"/>
      <c r="DY157" s="4"/>
      <c r="DZ157" s="4"/>
      <c r="EA157" s="4"/>
      <c r="EB157" s="4"/>
      <c r="EC157" s="4"/>
      <c r="ED157" s="4"/>
      <c r="EE157" s="4"/>
      <c r="EF157" s="4"/>
      <c r="EG157" s="4"/>
      <c r="EH157" s="4"/>
      <c r="EI157" s="4"/>
      <c r="EJ157" s="4"/>
      <c r="EK157" s="4"/>
      <c r="EL157" s="4"/>
      <c r="EM157" s="4"/>
      <c r="EN157" s="4"/>
      <c r="EO157" s="4"/>
      <c r="EP157" s="4"/>
      <c r="EQ157" s="4"/>
      <c r="ER157" s="4"/>
      <c r="ES157" s="4"/>
      <c r="ET157" s="4"/>
      <c r="EU157" s="4"/>
      <c r="EV157" s="4"/>
      <c r="EW157" s="4"/>
      <c r="EX157" s="4"/>
      <c r="EY157" s="4"/>
      <c r="EZ157" s="4"/>
      <c r="FA157" s="4"/>
      <c r="FB157" s="4"/>
      <c r="FC157" s="4"/>
      <c r="FD157" s="4"/>
      <c r="FE157" s="4"/>
      <c r="FF157" s="4"/>
      <c r="FG157" s="4"/>
      <c r="FH157" s="4"/>
      <c r="FI157" s="4"/>
      <c r="FJ157" s="4"/>
      <c r="FK157" s="4"/>
      <c r="FL157" s="4"/>
      <c r="FM157" s="4"/>
      <c r="FN157" s="4"/>
      <c r="FO157" s="4"/>
      <c r="FP157" s="4"/>
      <c r="FQ157" s="4"/>
      <c r="FR157" s="4"/>
      <c r="FS157" s="4"/>
      <c r="FT157" s="4"/>
      <c r="FU157" s="4"/>
      <c r="FV157" s="4"/>
      <c r="FW157" s="4"/>
      <c r="FX157" s="4"/>
      <c r="FY157" s="4"/>
      <c r="FZ157" s="4"/>
      <c r="GA157" s="4"/>
      <c r="GB157" s="4"/>
      <c r="GC157" s="4"/>
      <c r="GD157" s="4"/>
      <c r="GE157" s="4"/>
      <c r="GF157" s="4"/>
      <c r="GG157" s="4"/>
      <c r="GH157" s="4"/>
      <c r="GI157" s="4"/>
      <c r="GJ157" s="4"/>
      <c r="GK157" s="4"/>
      <c r="GL157" s="4"/>
      <c r="GM157" s="4"/>
      <c r="GN157" s="4"/>
      <c r="GO157" s="4"/>
      <c r="GP157" s="4"/>
      <c r="GQ157" s="4"/>
      <c r="GR157" s="4"/>
      <c r="GS157" s="4"/>
      <c r="GT157" s="4"/>
      <c r="GU157" s="4"/>
      <c r="GV157" s="4"/>
      <c r="GW157" s="4"/>
      <c r="GX157" s="4"/>
      <c r="GY157" s="4"/>
      <c r="GZ157" s="4"/>
      <c r="HA157" s="4"/>
      <c r="HB157" s="4"/>
      <c r="HC157" s="4"/>
      <c r="HD157" s="4"/>
      <c r="HE157" s="4"/>
      <c r="HF157" s="4"/>
      <c r="HG157" s="4"/>
      <c r="HH157" s="4"/>
      <c r="HI157" s="4"/>
      <c r="HJ157" s="4"/>
      <c r="HK157" s="4"/>
      <c r="HL157" s="4"/>
      <c r="HM157" s="4"/>
      <c r="HN157" s="4"/>
      <c r="HO157" s="4"/>
      <c r="HP157" s="4"/>
      <c r="HQ157" s="4"/>
      <c r="HR157" s="4"/>
      <c r="HS157" s="4"/>
      <c r="HT157" s="4"/>
      <c r="HU157" s="4"/>
      <c r="HV157" s="4"/>
      <c r="HW157" s="4"/>
      <c r="HX157" s="4"/>
      <c r="HY157" s="4"/>
      <c r="HZ157" s="4"/>
      <c r="IA157" s="4"/>
      <c r="IB157" s="4"/>
      <c r="IC157" s="4"/>
      <c r="ID157" s="4"/>
      <c r="IE157" s="4"/>
      <c r="IF157" s="4"/>
      <c r="IG157" s="4"/>
    </row>
    <row r="158" spans="1:241" ht="39" customHeight="1">
      <c r="A158" s="560" t="s">
        <v>416</v>
      </c>
      <c r="B158" s="578" t="s">
        <v>36</v>
      </c>
      <c r="C158" s="645">
        <v>98397</v>
      </c>
      <c r="D158" s="587" t="s">
        <v>241</v>
      </c>
      <c r="E158" s="588" t="s">
        <v>336</v>
      </c>
      <c r="F158" s="544">
        <v>9</v>
      </c>
      <c r="G158" s="544">
        <v>6</v>
      </c>
      <c r="H158" s="544">
        <v>5</v>
      </c>
      <c r="I158" s="544">
        <v>5</v>
      </c>
      <c r="J158" s="544">
        <v>5</v>
      </c>
      <c r="K158" s="544">
        <v>5</v>
      </c>
      <c r="L158" s="544">
        <v>4</v>
      </c>
      <c r="M158" s="544">
        <v>0</v>
      </c>
      <c r="N158" s="528">
        <f>SUM(F158:M158)</f>
        <v>39</v>
      </c>
      <c r="O158" s="544">
        <v>11.26</v>
      </c>
      <c r="P158" s="522">
        <f t="shared" si="15"/>
        <v>439.14</v>
      </c>
      <c r="Q158" s="3"/>
      <c r="R158" s="105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  <c r="CL158" s="4"/>
      <c r="CM158" s="4"/>
      <c r="CN158" s="4"/>
      <c r="CO158" s="4"/>
      <c r="CP158" s="4"/>
      <c r="CQ158" s="4"/>
      <c r="CR158" s="4"/>
      <c r="CS158" s="4"/>
      <c r="CT158" s="4"/>
      <c r="CU158" s="4"/>
      <c r="CV158" s="4"/>
      <c r="CW158" s="4"/>
      <c r="CX158" s="4"/>
      <c r="CY158" s="4"/>
      <c r="CZ158" s="4"/>
      <c r="DA158" s="4"/>
      <c r="DB158" s="4"/>
      <c r="DC158" s="4"/>
      <c r="DD158" s="4"/>
      <c r="DE158" s="4"/>
      <c r="DF158" s="4"/>
      <c r="DG158" s="4"/>
      <c r="DH158" s="4"/>
      <c r="DI158" s="4"/>
      <c r="DJ158" s="4"/>
      <c r="DK158" s="4"/>
      <c r="DL158" s="4"/>
      <c r="DM158" s="4"/>
      <c r="DN158" s="4"/>
      <c r="DO158" s="4"/>
      <c r="DP158" s="4"/>
      <c r="DQ158" s="4"/>
      <c r="DR158" s="4"/>
      <c r="DS158" s="4"/>
      <c r="DT158" s="4"/>
      <c r="DU158" s="4"/>
      <c r="DV158" s="4"/>
      <c r="DW158" s="4"/>
      <c r="DX158" s="4"/>
      <c r="DY158" s="4"/>
      <c r="DZ158" s="4"/>
      <c r="EA158" s="4"/>
      <c r="EB158" s="4"/>
      <c r="EC158" s="4"/>
      <c r="ED158" s="4"/>
      <c r="EE158" s="4"/>
      <c r="EF158" s="4"/>
      <c r="EG158" s="4"/>
      <c r="EH158" s="4"/>
      <c r="EI158" s="4"/>
      <c r="EJ158" s="4"/>
      <c r="EK158" s="4"/>
      <c r="EL158" s="4"/>
      <c r="EM158" s="4"/>
      <c r="EN158" s="4"/>
      <c r="EO158" s="4"/>
      <c r="EP158" s="4"/>
      <c r="EQ158" s="4"/>
      <c r="ER158" s="4"/>
      <c r="ES158" s="4"/>
      <c r="ET158" s="4"/>
      <c r="EU158" s="4"/>
      <c r="EV158" s="4"/>
      <c r="EW158" s="4"/>
      <c r="EX158" s="4"/>
      <c r="EY158" s="4"/>
      <c r="EZ158" s="4"/>
      <c r="FA158" s="4"/>
      <c r="FB158" s="4"/>
      <c r="FC158" s="4"/>
      <c r="FD158" s="4"/>
      <c r="FE158" s="4"/>
      <c r="FF158" s="4"/>
      <c r="FG158" s="4"/>
      <c r="FH158" s="4"/>
      <c r="FI158" s="4"/>
      <c r="FJ158" s="4"/>
      <c r="FK158" s="4"/>
      <c r="FL158" s="4"/>
      <c r="FM158" s="4"/>
      <c r="FN158" s="4"/>
      <c r="FO158" s="4"/>
      <c r="FP158" s="4"/>
      <c r="FQ158" s="4"/>
      <c r="FR158" s="4"/>
      <c r="FS158" s="4"/>
      <c r="FT158" s="4"/>
      <c r="FU158" s="4"/>
      <c r="FV158" s="4"/>
      <c r="FW158" s="4"/>
      <c r="FX158" s="4"/>
      <c r="FY158" s="4"/>
      <c r="FZ158" s="4"/>
      <c r="GA158" s="4"/>
      <c r="GB158" s="4"/>
      <c r="GC158" s="4"/>
      <c r="GD158" s="4"/>
      <c r="GE158" s="4"/>
      <c r="GF158" s="4"/>
      <c r="GG158" s="4"/>
      <c r="GH158" s="4"/>
      <c r="GI158" s="4"/>
      <c r="GJ158" s="4"/>
      <c r="GK158" s="4"/>
      <c r="GL158" s="4"/>
      <c r="GM158" s="4"/>
      <c r="GN158" s="4"/>
      <c r="GO158" s="4"/>
      <c r="GP158" s="4"/>
      <c r="GQ158" s="4"/>
      <c r="GR158" s="4"/>
      <c r="GS158" s="4"/>
      <c r="GT158" s="4"/>
      <c r="GU158" s="4"/>
      <c r="GV158" s="4"/>
      <c r="GW158" s="4"/>
      <c r="GX158" s="4"/>
      <c r="GY158" s="4"/>
      <c r="GZ158" s="4"/>
      <c r="HA158" s="4"/>
      <c r="HB158" s="4"/>
      <c r="HC158" s="4"/>
      <c r="HD158" s="4"/>
      <c r="HE158" s="4"/>
      <c r="HF158" s="4"/>
      <c r="HG158" s="4"/>
      <c r="HH158" s="4"/>
      <c r="HI158" s="4"/>
      <c r="HJ158" s="4"/>
      <c r="HK158" s="4"/>
      <c r="HL158" s="4"/>
      <c r="HM158" s="4"/>
      <c r="HN158" s="4"/>
      <c r="HO158" s="4"/>
      <c r="HP158" s="4"/>
      <c r="HQ158" s="4"/>
      <c r="HR158" s="4"/>
      <c r="HS158" s="4"/>
      <c r="HT158" s="4"/>
      <c r="HU158" s="4"/>
      <c r="HV158" s="4"/>
      <c r="HW158" s="4"/>
      <c r="HX158" s="4"/>
      <c r="HY158" s="4"/>
      <c r="HZ158" s="4"/>
      <c r="IA158" s="4"/>
      <c r="IB158" s="4"/>
      <c r="IC158" s="4"/>
      <c r="ID158" s="4"/>
      <c r="IE158" s="4"/>
      <c r="IF158" s="4"/>
      <c r="IG158" s="4"/>
    </row>
    <row r="159" spans="1:241">
      <c r="A159" s="561" t="s">
        <v>417</v>
      </c>
      <c r="B159" s="442"/>
      <c r="C159" s="651"/>
      <c r="D159" s="439" t="s">
        <v>418</v>
      </c>
      <c r="E159" s="601"/>
      <c r="F159" s="539"/>
      <c r="G159" s="539"/>
      <c r="H159" s="539"/>
      <c r="I159" s="540"/>
      <c r="J159" s="540"/>
      <c r="K159" s="540"/>
      <c r="L159" s="539"/>
      <c r="M159" s="539"/>
      <c r="N159" s="541"/>
      <c r="O159" s="542"/>
      <c r="P159" s="543">
        <f>SUM(P160:P192)</f>
        <v>65702.230385999996</v>
      </c>
      <c r="Q159" s="3"/>
      <c r="R159" s="1053">
        <f>P159*O246/100+P159</f>
        <v>85281.495041028</v>
      </c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4"/>
      <c r="CL159" s="4"/>
      <c r="CM159" s="4"/>
      <c r="CN159" s="4"/>
      <c r="CO159" s="4"/>
      <c r="CP159" s="4"/>
      <c r="CQ159" s="4"/>
      <c r="CR159" s="4"/>
      <c r="CS159" s="4"/>
      <c r="CT159" s="4"/>
      <c r="CU159" s="4"/>
      <c r="CV159" s="4"/>
      <c r="CW159" s="4"/>
      <c r="CX159" s="4"/>
      <c r="CY159" s="4"/>
      <c r="CZ159" s="4"/>
      <c r="DA159" s="4"/>
      <c r="DB159" s="4"/>
      <c r="DC159" s="4"/>
      <c r="DD159" s="4"/>
      <c r="DE159" s="4"/>
      <c r="DF159" s="4"/>
      <c r="DG159" s="4"/>
      <c r="DH159" s="4"/>
      <c r="DI159" s="4"/>
      <c r="DJ159" s="4"/>
      <c r="DK159" s="4"/>
      <c r="DL159" s="4"/>
      <c r="DM159" s="4"/>
      <c r="DN159" s="4"/>
      <c r="DO159" s="4"/>
      <c r="DP159" s="4"/>
      <c r="DQ159" s="4"/>
      <c r="DR159" s="4"/>
      <c r="DS159" s="4"/>
      <c r="DT159" s="4"/>
      <c r="DU159" s="4"/>
      <c r="DV159" s="4"/>
      <c r="DW159" s="4"/>
      <c r="DX159" s="4"/>
      <c r="DY159" s="4"/>
      <c r="DZ159" s="4"/>
      <c r="EA159" s="4"/>
      <c r="EB159" s="4"/>
      <c r="EC159" s="4"/>
      <c r="ED159" s="4"/>
      <c r="EE159" s="4"/>
      <c r="EF159" s="4"/>
      <c r="EG159" s="4"/>
      <c r="EH159" s="4"/>
      <c r="EI159" s="4"/>
      <c r="EJ159" s="4"/>
      <c r="EK159" s="4"/>
      <c r="EL159" s="4"/>
      <c r="EM159" s="4"/>
      <c r="EN159" s="4"/>
      <c r="EO159" s="4"/>
      <c r="EP159" s="4"/>
      <c r="EQ159" s="4"/>
      <c r="ER159" s="4"/>
      <c r="ES159" s="4"/>
      <c r="ET159" s="4"/>
      <c r="EU159" s="4"/>
      <c r="EV159" s="4"/>
      <c r="EW159" s="4"/>
      <c r="EX159" s="4"/>
      <c r="EY159" s="4"/>
      <c r="EZ159" s="4"/>
      <c r="FA159" s="4"/>
      <c r="FB159" s="4"/>
      <c r="FC159" s="4"/>
      <c r="FD159" s="4"/>
      <c r="FE159" s="4"/>
      <c r="FF159" s="4"/>
      <c r="FG159" s="4"/>
      <c r="FH159" s="4"/>
      <c r="FI159" s="4"/>
      <c r="FJ159" s="4"/>
      <c r="FK159" s="4"/>
      <c r="FL159" s="4"/>
      <c r="FM159" s="4"/>
      <c r="FN159" s="4"/>
      <c r="FO159" s="4"/>
      <c r="FP159" s="4"/>
      <c r="FQ159" s="4"/>
      <c r="FR159" s="4"/>
      <c r="FS159" s="4"/>
      <c r="FT159" s="4"/>
      <c r="FU159" s="4"/>
      <c r="FV159" s="4"/>
      <c r="FW159" s="4"/>
      <c r="FX159" s="4"/>
      <c r="FY159" s="4"/>
      <c r="FZ159" s="4"/>
      <c r="GA159" s="4"/>
      <c r="GB159" s="4"/>
      <c r="GC159" s="4"/>
      <c r="GD159" s="4"/>
      <c r="GE159" s="4"/>
      <c r="GF159" s="4"/>
      <c r="GG159" s="4"/>
      <c r="GH159" s="4"/>
      <c r="GI159" s="4"/>
      <c r="GJ159" s="4"/>
      <c r="GK159" s="4"/>
      <c r="GL159" s="4"/>
      <c r="GM159" s="4"/>
      <c r="GN159" s="4"/>
      <c r="GO159" s="4"/>
      <c r="GP159" s="4"/>
      <c r="GQ159" s="4"/>
      <c r="GR159" s="4"/>
      <c r="GS159" s="4"/>
      <c r="GT159" s="4"/>
      <c r="GU159" s="4"/>
      <c r="GV159" s="4"/>
      <c r="GW159" s="4"/>
      <c r="GX159" s="4"/>
      <c r="GY159" s="4"/>
      <c r="GZ159" s="4"/>
      <c r="HA159" s="4"/>
      <c r="HB159" s="4"/>
      <c r="HC159" s="4"/>
      <c r="HD159" s="4"/>
      <c r="HE159" s="4"/>
      <c r="HF159" s="4"/>
      <c r="HG159" s="4"/>
      <c r="HH159" s="4"/>
      <c r="HI159" s="4"/>
      <c r="HJ159" s="4"/>
      <c r="HK159" s="4"/>
      <c r="HL159" s="4"/>
      <c r="HM159" s="4"/>
      <c r="HN159" s="4"/>
      <c r="HO159" s="4"/>
      <c r="HP159" s="4"/>
      <c r="HQ159" s="4"/>
      <c r="HR159" s="4"/>
      <c r="HS159" s="4"/>
      <c r="HT159" s="4"/>
      <c r="HU159" s="4"/>
      <c r="HV159" s="4"/>
      <c r="HW159" s="4"/>
      <c r="HX159" s="4"/>
      <c r="HY159" s="4"/>
      <c r="HZ159" s="4"/>
      <c r="IA159" s="4"/>
      <c r="IB159" s="4"/>
      <c r="IC159" s="4"/>
      <c r="ID159" s="4"/>
      <c r="IE159" s="4"/>
      <c r="IF159" s="4"/>
      <c r="IG159" s="4"/>
    </row>
    <row r="160" spans="1:241" ht="63" customHeight="1">
      <c r="A160" s="560" t="s">
        <v>419</v>
      </c>
      <c r="B160" s="196" t="s">
        <v>26</v>
      </c>
      <c r="C160" s="1065" t="s">
        <v>420</v>
      </c>
      <c r="D160" s="586" t="s">
        <v>421</v>
      </c>
      <c r="E160" s="599" t="s">
        <v>196</v>
      </c>
      <c r="F160" s="521">
        <v>0</v>
      </c>
      <c r="G160" s="521">
        <v>0</v>
      </c>
      <c r="H160" s="521">
        <v>0</v>
      </c>
      <c r="I160" s="521">
        <v>0</v>
      </c>
      <c r="J160" s="521">
        <v>0</v>
      </c>
      <c r="K160" s="521">
        <v>0</v>
      </c>
      <c r="L160" s="521">
        <v>0</v>
      </c>
      <c r="M160" s="521">
        <v>1</v>
      </c>
      <c r="N160" s="528">
        <f t="shared" ref="N160:N187" si="16">SUM(F160:M160)</f>
        <v>1</v>
      </c>
      <c r="O160" s="544">
        <f>'2-COMPOSIÇÃO_CUSTO_UNITÁRIO'!H344</f>
        <v>3604.9283500000001</v>
      </c>
      <c r="P160" s="522">
        <f t="shared" ref="P160:P187" si="17">N160*O160</f>
        <v>3604.9283500000001</v>
      </c>
      <c r="Q160" s="3"/>
      <c r="R160" s="105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  <c r="CV160" s="4"/>
      <c r="CW160" s="4"/>
      <c r="CX160" s="4"/>
      <c r="CY160" s="4"/>
      <c r="CZ160" s="4"/>
      <c r="DA160" s="4"/>
      <c r="DB160" s="4"/>
      <c r="DC160" s="4"/>
      <c r="DD160" s="4"/>
      <c r="DE160" s="4"/>
      <c r="DF160" s="4"/>
      <c r="DG160" s="4"/>
      <c r="DH160" s="4"/>
      <c r="DI160" s="4"/>
      <c r="DJ160" s="4"/>
      <c r="DK160" s="4"/>
      <c r="DL160" s="4"/>
      <c r="DM160" s="4"/>
      <c r="DN160" s="4"/>
      <c r="DO160" s="4"/>
      <c r="DP160" s="4"/>
      <c r="DQ160" s="4"/>
      <c r="DR160" s="4"/>
      <c r="DS160" s="4"/>
      <c r="DT160" s="4"/>
      <c r="DU160" s="4"/>
      <c r="DV160" s="4"/>
      <c r="DW160" s="4"/>
      <c r="DX160" s="4"/>
      <c r="DY160" s="4"/>
      <c r="DZ160" s="4"/>
      <c r="EA160" s="4"/>
      <c r="EB160" s="4"/>
      <c r="EC160" s="4"/>
      <c r="ED160" s="4"/>
      <c r="EE160" s="4"/>
      <c r="EF160" s="4"/>
      <c r="EG160" s="4"/>
      <c r="EH160" s="4"/>
      <c r="EI160" s="4"/>
      <c r="EJ160" s="4"/>
      <c r="EK160" s="4"/>
      <c r="EL160" s="4"/>
      <c r="EM160" s="4"/>
      <c r="EN160" s="4"/>
      <c r="EO160" s="4"/>
      <c r="EP160" s="4"/>
      <c r="EQ160" s="4"/>
      <c r="ER160" s="4"/>
      <c r="ES160" s="4"/>
      <c r="ET160" s="4"/>
      <c r="EU160" s="4"/>
      <c r="EV160" s="4"/>
      <c r="EW160" s="4"/>
      <c r="EX160" s="4"/>
      <c r="EY160" s="4"/>
      <c r="EZ160" s="4"/>
      <c r="FA160" s="4"/>
      <c r="FB160" s="4"/>
      <c r="FC160" s="4"/>
      <c r="FD160" s="4"/>
      <c r="FE160" s="4"/>
      <c r="FF160" s="4"/>
      <c r="FG160" s="4"/>
      <c r="FH160" s="4"/>
      <c r="FI160" s="4"/>
      <c r="FJ160" s="4"/>
      <c r="FK160" s="4"/>
      <c r="FL160" s="4"/>
      <c r="FM160" s="4"/>
      <c r="FN160" s="4"/>
      <c r="FO160" s="4"/>
      <c r="FP160" s="4"/>
      <c r="FQ160" s="4"/>
      <c r="FR160" s="4"/>
      <c r="FS160" s="4"/>
      <c r="FT160" s="4"/>
      <c r="FU160" s="4"/>
      <c r="FV160" s="4"/>
      <c r="FW160" s="4"/>
      <c r="FX160" s="4"/>
      <c r="FY160" s="4"/>
      <c r="FZ160" s="4"/>
      <c r="GA160" s="4"/>
      <c r="GB160" s="4"/>
      <c r="GC160" s="4"/>
      <c r="GD160" s="4"/>
      <c r="GE160" s="4"/>
      <c r="GF160" s="4"/>
      <c r="GG160" s="4"/>
      <c r="GH160" s="4"/>
      <c r="GI160" s="4"/>
      <c r="GJ160" s="4"/>
      <c r="GK160" s="4"/>
      <c r="GL160" s="4"/>
      <c r="GM160" s="4"/>
      <c r="GN160" s="4"/>
      <c r="GO160" s="4"/>
      <c r="GP160" s="4"/>
      <c r="GQ160" s="4"/>
      <c r="GR160" s="4"/>
      <c r="GS160" s="4"/>
      <c r="GT160" s="4"/>
      <c r="GU160" s="4"/>
      <c r="GV160" s="4"/>
      <c r="GW160" s="4"/>
      <c r="GX160" s="4"/>
      <c r="GY160" s="4"/>
      <c r="GZ160" s="4"/>
      <c r="HA160" s="4"/>
      <c r="HB160" s="4"/>
      <c r="HC160" s="4"/>
      <c r="HD160" s="4"/>
      <c r="HE160" s="4"/>
      <c r="HF160" s="4"/>
      <c r="HG160" s="4"/>
      <c r="HH160" s="4"/>
      <c r="HI160" s="4"/>
      <c r="HJ160" s="4"/>
      <c r="HK160" s="4"/>
      <c r="HL160" s="4"/>
      <c r="HM160" s="4"/>
      <c r="HN160" s="4"/>
      <c r="HO160" s="4"/>
      <c r="HP160" s="4"/>
      <c r="HQ160" s="4"/>
      <c r="HR160" s="4"/>
      <c r="HS160" s="4"/>
      <c r="HT160" s="4"/>
      <c r="HU160" s="4"/>
      <c r="HV160" s="4"/>
      <c r="HW160" s="4"/>
      <c r="HX160" s="4"/>
      <c r="HY160" s="4"/>
      <c r="HZ160" s="4"/>
      <c r="IA160" s="4"/>
      <c r="IB160" s="4"/>
      <c r="IC160" s="4"/>
      <c r="ID160" s="4"/>
      <c r="IE160" s="4"/>
      <c r="IF160" s="4"/>
      <c r="IG160" s="4"/>
    </row>
    <row r="161" spans="1:241" ht="51.75" customHeight="1">
      <c r="A161" s="560" t="s">
        <v>422</v>
      </c>
      <c r="B161" s="579" t="s">
        <v>26</v>
      </c>
      <c r="C161" s="1062" t="s">
        <v>423</v>
      </c>
      <c r="D161" s="586" t="s">
        <v>424</v>
      </c>
      <c r="E161" s="597" t="s">
        <v>61</v>
      </c>
      <c r="F161" s="521">
        <v>0</v>
      </c>
      <c r="G161" s="521">
        <v>0</v>
      </c>
      <c r="H161" s="521">
        <v>0</v>
      </c>
      <c r="I161" s="521">
        <v>0</v>
      </c>
      <c r="J161" s="521">
        <v>0</v>
      </c>
      <c r="K161" s="521">
        <v>0</v>
      </c>
      <c r="L161" s="521">
        <v>0</v>
      </c>
      <c r="M161" s="521">
        <v>16</v>
      </c>
      <c r="N161" s="528">
        <f t="shared" si="16"/>
        <v>16</v>
      </c>
      <c r="O161" s="544">
        <f>'2-COMPOSIÇÃO_CUSTO_UNITÁRIO'!H353</f>
        <v>242.80273600000004</v>
      </c>
      <c r="P161" s="522">
        <f t="shared" si="17"/>
        <v>3884.8437760000006</v>
      </c>
      <c r="Q161" s="3"/>
      <c r="R161" s="105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  <c r="CO161" s="4"/>
      <c r="CP161" s="4"/>
      <c r="CQ161" s="4"/>
      <c r="CR161" s="4"/>
      <c r="CS161" s="4"/>
      <c r="CT161" s="4"/>
      <c r="CU161" s="4"/>
      <c r="CV161" s="4"/>
      <c r="CW161" s="4"/>
      <c r="CX161" s="4"/>
      <c r="CY161" s="4"/>
      <c r="CZ161" s="4"/>
      <c r="DA161" s="4"/>
      <c r="DB161" s="4"/>
      <c r="DC161" s="4"/>
      <c r="DD161" s="4"/>
      <c r="DE161" s="4"/>
      <c r="DF161" s="4"/>
      <c r="DG161" s="4"/>
      <c r="DH161" s="4"/>
      <c r="DI161" s="4"/>
      <c r="DJ161" s="4"/>
      <c r="DK161" s="4"/>
      <c r="DL161" s="4"/>
      <c r="DM161" s="4"/>
      <c r="DN161" s="4"/>
      <c r="DO161" s="4"/>
      <c r="DP161" s="4"/>
      <c r="DQ161" s="4"/>
      <c r="DR161" s="4"/>
      <c r="DS161" s="4"/>
      <c r="DT161" s="4"/>
      <c r="DU161" s="4"/>
      <c r="DV161" s="4"/>
      <c r="DW161" s="4"/>
      <c r="DX161" s="4"/>
      <c r="DY161" s="4"/>
      <c r="DZ161" s="4"/>
      <c r="EA161" s="4"/>
      <c r="EB161" s="4"/>
      <c r="EC161" s="4"/>
      <c r="ED161" s="4"/>
      <c r="EE161" s="4"/>
      <c r="EF161" s="4"/>
      <c r="EG161" s="4"/>
      <c r="EH161" s="4"/>
      <c r="EI161" s="4"/>
      <c r="EJ161" s="4"/>
      <c r="EK161" s="4"/>
      <c r="EL161" s="4"/>
      <c r="EM161" s="4"/>
      <c r="EN161" s="4"/>
      <c r="EO161" s="4"/>
      <c r="EP161" s="4"/>
      <c r="EQ161" s="4"/>
      <c r="ER161" s="4"/>
      <c r="ES161" s="4"/>
      <c r="ET161" s="4"/>
      <c r="EU161" s="4"/>
      <c r="EV161" s="4"/>
      <c r="EW161" s="4"/>
      <c r="EX161" s="4"/>
      <c r="EY161" s="4"/>
      <c r="EZ161" s="4"/>
      <c r="FA161" s="4"/>
      <c r="FB161" s="4"/>
      <c r="FC161" s="4"/>
      <c r="FD161" s="4"/>
      <c r="FE161" s="4"/>
      <c r="FF161" s="4"/>
      <c r="FG161" s="4"/>
      <c r="FH161" s="4"/>
      <c r="FI161" s="4"/>
      <c r="FJ161" s="4"/>
      <c r="FK161" s="4"/>
      <c r="FL161" s="4"/>
      <c r="FM161" s="4"/>
      <c r="FN161" s="4"/>
      <c r="FO161" s="4"/>
      <c r="FP161" s="4"/>
      <c r="FQ161" s="4"/>
      <c r="FR161" s="4"/>
      <c r="FS161" s="4"/>
      <c r="FT161" s="4"/>
      <c r="FU161" s="4"/>
      <c r="FV161" s="4"/>
      <c r="FW161" s="4"/>
      <c r="FX161" s="4"/>
      <c r="FY161" s="4"/>
      <c r="FZ161" s="4"/>
      <c r="GA161" s="4"/>
      <c r="GB161" s="4"/>
      <c r="GC161" s="4"/>
      <c r="GD161" s="4"/>
      <c r="GE161" s="4"/>
      <c r="GF161" s="4"/>
      <c r="GG161" s="4"/>
      <c r="GH161" s="4"/>
      <c r="GI161" s="4"/>
      <c r="GJ161" s="4"/>
      <c r="GK161" s="4"/>
      <c r="GL161" s="4"/>
      <c r="GM161" s="4"/>
      <c r="GN161" s="4"/>
      <c r="GO161" s="4"/>
      <c r="GP161" s="4"/>
      <c r="GQ161" s="4"/>
      <c r="GR161" s="4"/>
      <c r="GS161" s="4"/>
      <c r="GT161" s="4"/>
      <c r="GU161" s="4"/>
      <c r="GV161" s="4"/>
      <c r="GW161" s="4"/>
      <c r="GX161" s="4"/>
      <c r="GY161" s="4"/>
      <c r="GZ161" s="4"/>
      <c r="HA161" s="4"/>
      <c r="HB161" s="4"/>
      <c r="HC161" s="4"/>
      <c r="HD161" s="4"/>
      <c r="HE161" s="4"/>
      <c r="HF161" s="4"/>
      <c r="HG161" s="4"/>
      <c r="HH161" s="4"/>
      <c r="HI161" s="4"/>
      <c r="HJ161" s="4"/>
      <c r="HK161" s="4"/>
      <c r="HL161" s="4"/>
      <c r="HM161" s="4"/>
      <c r="HN161" s="4"/>
      <c r="HO161" s="4"/>
      <c r="HP161" s="4"/>
      <c r="HQ161" s="4"/>
      <c r="HR161" s="4"/>
      <c r="HS161" s="4"/>
      <c r="HT161" s="4"/>
      <c r="HU161" s="4"/>
      <c r="HV161" s="4"/>
      <c r="HW161" s="4"/>
      <c r="HX161" s="4"/>
      <c r="HY161" s="4"/>
      <c r="HZ161" s="4"/>
      <c r="IA161" s="4"/>
      <c r="IB161" s="4"/>
      <c r="IC161" s="4"/>
      <c r="ID161" s="4"/>
      <c r="IE161" s="4"/>
      <c r="IF161" s="4"/>
      <c r="IG161" s="4"/>
    </row>
    <row r="162" spans="1:241" ht="54.75" customHeight="1">
      <c r="A162" s="560" t="s">
        <v>425</v>
      </c>
      <c r="B162" s="579" t="s">
        <v>36</v>
      </c>
      <c r="C162" s="630" t="s">
        <v>204</v>
      </c>
      <c r="D162" s="586" t="s">
        <v>205</v>
      </c>
      <c r="E162" s="597" t="s">
        <v>61</v>
      </c>
      <c r="F162" s="521">
        <v>0</v>
      </c>
      <c r="G162" s="521">
        <v>0</v>
      </c>
      <c r="H162" s="521">
        <v>0</v>
      </c>
      <c r="I162" s="521">
        <v>0</v>
      </c>
      <c r="J162" s="521">
        <v>0</v>
      </c>
      <c r="K162" s="521">
        <v>0</v>
      </c>
      <c r="L162" s="521">
        <v>0</v>
      </c>
      <c r="M162" s="521">
        <v>4</v>
      </c>
      <c r="N162" s="528">
        <f t="shared" si="16"/>
        <v>4</v>
      </c>
      <c r="O162" s="544">
        <v>160.69999999999999</v>
      </c>
      <c r="P162" s="522">
        <f t="shared" si="17"/>
        <v>642.79999999999995</v>
      </c>
      <c r="Q162" s="3"/>
      <c r="R162" s="105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  <c r="CA162" s="4"/>
      <c r="CB162" s="4"/>
      <c r="CC162" s="4"/>
      <c r="CD162" s="4"/>
      <c r="CE162" s="4"/>
      <c r="CF162" s="4"/>
      <c r="CG162" s="4"/>
      <c r="CH162" s="4"/>
      <c r="CI162" s="4"/>
      <c r="CJ162" s="4"/>
      <c r="CK162" s="4"/>
      <c r="CL162" s="4"/>
      <c r="CM162" s="4"/>
      <c r="CN162" s="4"/>
      <c r="CO162" s="4"/>
      <c r="CP162" s="4"/>
      <c r="CQ162" s="4"/>
      <c r="CR162" s="4"/>
      <c r="CS162" s="4"/>
      <c r="CT162" s="4"/>
      <c r="CU162" s="4"/>
      <c r="CV162" s="4"/>
      <c r="CW162" s="4"/>
      <c r="CX162" s="4"/>
      <c r="CY162" s="4"/>
      <c r="CZ162" s="4"/>
      <c r="DA162" s="4"/>
      <c r="DB162" s="4"/>
      <c r="DC162" s="4"/>
      <c r="DD162" s="4"/>
      <c r="DE162" s="4"/>
      <c r="DF162" s="4"/>
      <c r="DG162" s="4"/>
      <c r="DH162" s="4"/>
      <c r="DI162" s="4"/>
      <c r="DJ162" s="4"/>
      <c r="DK162" s="4"/>
      <c r="DL162" s="4"/>
      <c r="DM162" s="4"/>
      <c r="DN162" s="4"/>
      <c r="DO162" s="4"/>
      <c r="DP162" s="4"/>
      <c r="DQ162" s="4"/>
      <c r="DR162" s="4"/>
      <c r="DS162" s="4"/>
      <c r="DT162" s="4"/>
      <c r="DU162" s="4"/>
      <c r="DV162" s="4"/>
      <c r="DW162" s="4"/>
      <c r="DX162" s="4"/>
      <c r="DY162" s="4"/>
      <c r="DZ162" s="4"/>
      <c r="EA162" s="4"/>
      <c r="EB162" s="4"/>
      <c r="EC162" s="4"/>
      <c r="ED162" s="4"/>
      <c r="EE162" s="4"/>
      <c r="EF162" s="4"/>
      <c r="EG162" s="4"/>
      <c r="EH162" s="4"/>
      <c r="EI162" s="4"/>
      <c r="EJ162" s="4"/>
      <c r="EK162" s="4"/>
      <c r="EL162" s="4"/>
      <c r="EM162" s="4"/>
      <c r="EN162" s="4"/>
      <c r="EO162" s="4"/>
      <c r="EP162" s="4"/>
      <c r="EQ162" s="4"/>
      <c r="ER162" s="4"/>
      <c r="ES162" s="4"/>
      <c r="ET162" s="4"/>
      <c r="EU162" s="4"/>
      <c r="EV162" s="4"/>
      <c r="EW162" s="4"/>
      <c r="EX162" s="4"/>
      <c r="EY162" s="4"/>
      <c r="EZ162" s="4"/>
      <c r="FA162" s="4"/>
      <c r="FB162" s="4"/>
      <c r="FC162" s="4"/>
      <c r="FD162" s="4"/>
      <c r="FE162" s="4"/>
      <c r="FF162" s="4"/>
      <c r="FG162" s="4"/>
      <c r="FH162" s="4"/>
      <c r="FI162" s="4"/>
      <c r="FJ162" s="4"/>
      <c r="FK162" s="4"/>
      <c r="FL162" s="4"/>
      <c r="FM162" s="4"/>
      <c r="FN162" s="4"/>
      <c r="FO162" s="4"/>
      <c r="FP162" s="4"/>
      <c r="FQ162" s="4"/>
      <c r="FR162" s="4"/>
      <c r="FS162" s="4"/>
      <c r="FT162" s="4"/>
      <c r="FU162" s="4"/>
      <c r="FV162" s="4"/>
      <c r="FW162" s="4"/>
      <c r="FX162" s="4"/>
      <c r="FY162" s="4"/>
      <c r="FZ162" s="4"/>
      <c r="GA162" s="4"/>
      <c r="GB162" s="4"/>
      <c r="GC162" s="4"/>
      <c r="GD162" s="4"/>
      <c r="GE162" s="4"/>
      <c r="GF162" s="4"/>
      <c r="GG162" s="4"/>
      <c r="GH162" s="4"/>
      <c r="GI162" s="4"/>
      <c r="GJ162" s="4"/>
      <c r="GK162" s="4"/>
      <c r="GL162" s="4"/>
      <c r="GM162" s="4"/>
      <c r="GN162" s="4"/>
      <c r="GO162" s="4"/>
      <c r="GP162" s="4"/>
      <c r="GQ162" s="4"/>
      <c r="GR162" s="4"/>
      <c r="GS162" s="4"/>
      <c r="GT162" s="4"/>
      <c r="GU162" s="4"/>
      <c r="GV162" s="4"/>
      <c r="GW162" s="4"/>
      <c r="GX162" s="4"/>
      <c r="GY162" s="4"/>
      <c r="GZ162" s="4"/>
      <c r="HA162" s="4"/>
      <c r="HB162" s="4"/>
      <c r="HC162" s="4"/>
      <c r="HD162" s="4"/>
      <c r="HE162" s="4"/>
      <c r="HF162" s="4"/>
      <c r="HG162" s="4"/>
      <c r="HH162" s="4"/>
      <c r="HI162" s="4"/>
      <c r="HJ162" s="4"/>
      <c r="HK162" s="4"/>
      <c r="HL162" s="4"/>
      <c r="HM162" s="4"/>
      <c r="HN162" s="4"/>
      <c r="HO162" s="4"/>
      <c r="HP162" s="4"/>
      <c r="HQ162" s="4"/>
      <c r="HR162" s="4"/>
      <c r="HS162" s="4"/>
      <c r="HT162" s="4"/>
      <c r="HU162" s="4"/>
      <c r="HV162" s="4"/>
      <c r="HW162" s="4"/>
      <c r="HX162" s="4"/>
      <c r="HY162" s="4"/>
      <c r="HZ162" s="4"/>
      <c r="IA162" s="4"/>
      <c r="IB162" s="4"/>
      <c r="IC162" s="4"/>
      <c r="ID162" s="4"/>
      <c r="IE162" s="4"/>
      <c r="IF162" s="4"/>
      <c r="IG162" s="4"/>
    </row>
    <row r="163" spans="1:241" ht="61.5" customHeight="1">
      <c r="A163" s="560" t="s">
        <v>426</v>
      </c>
      <c r="B163" s="244" t="s">
        <v>36</v>
      </c>
      <c r="C163" s="630" t="s">
        <v>427</v>
      </c>
      <c r="D163" s="586" t="s">
        <v>428</v>
      </c>
      <c r="E163" s="597" t="s">
        <v>61</v>
      </c>
      <c r="F163" s="521">
        <v>1</v>
      </c>
      <c r="G163" s="521">
        <v>1</v>
      </c>
      <c r="H163" s="521">
        <v>1</v>
      </c>
      <c r="I163" s="521">
        <v>1</v>
      </c>
      <c r="J163" s="521">
        <v>1</v>
      </c>
      <c r="K163" s="521">
        <v>1</v>
      </c>
      <c r="L163" s="521">
        <v>1</v>
      </c>
      <c r="M163" s="521">
        <v>0</v>
      </c>
      <c r="N163" s="528">
        <f t="shared" si="16"/>
        <v>7</v>
      </c>
      <c r="O163" s="544">
        <v>120.95</v>
      </c>
      <c r="P163" s="522">
        <f t="shared" si="17"/>
        <v>846.65</v>
      </c>
      <c r="Q163" s="3"/>
      <c r="R163" s="105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  <c r="CA163" s="4"/>
      <c r="CB163" s="4"/>
      <c r="CC163" s="4"/>
      <c r="CD163" s="4"/>
      <c r="CE163" s="4"/>
      <c r="CF163" s="4"/>
      <c r="CG163" s="4"/>
      <c r="CH163" s="4"/>
      <c r="CI163" s="4"/>
      <c r="CJ163" s="4"/>
      <c r="CK163" s="4"/>
      <c r="CL163" s="4"/>
      <c r="CM163" s="4"/>
      <c r="CN163" s="4"/>
      <c r="CO163" s="4"/>
      <c r="CP163" s="4"/>
      <c r="CQ163" s="4"/>
      <c r="CR163" s="4"/>
      <c r="CS163" s="4"/>
      <c r="CT163" s="4"/>
      <c r="CU163" s="4"/>
      <c r="CV163" s="4"/>
      <c r="CW163" s="4"/>
      <c r="CX163" s="4"/>
      <c r="CY163" s="4"/>
      <c r="CZ163" s="4"/>
      <c r="DA163" s="4"/>
      <c r="DB163" s="4"/>
      <c r="DC163" s="4"/>
      <c r="DD163" s="4"/>
      <c r="DE163" s="4"/>
      <c r="DF163" s="4"/>
      <c r="DG163" s="4"/>
      <c r="DH163" s="4"/>
      <c r="DI163" s="4"/>
      <c r="DJ163" s="4"/>
      <c r="DK163" s="4"/>
      <c r="DL163" s="4"/>
      <c r="DM163" s="4"/>
      <c r="DN163" s="4"/>
      <c r="DO163" s="4"/>
      <c r="DP163" s="4"/>
      <c r="DQ163" s="4"/>
      <c r="DR163" s="4"/>
      <c r="DS163" s="4"/>
      <c r="DT163" s="4"/>
      <c r="DU163" s="4"/>
      <c r="DV163" s="4"/>
      <c r="DW163" s="4"/>
      <c r="DX163" s="4"/>
      <c r="DY163" s="4"/>
      <c r="DZ163" s="4"/>
      <c r="EA163" s="4"/>
      <c r="EB163" s="4"/>
      <c r="EC163" s="4"/>
      <c r="ED163" s="4"/>
      <c r="EE163" s="4"/>
      <c r="EF163" s="4"/>
      <c r="EG163" s="4"/>
      <c r="EH163" s="4"/>
      <c r="EI163" s="4"/>
      <c r="EJ163" s="4"/>
      <c r="EK163" s="4"/>
      <c r="EL163" s="4"/>
      <c r="EM163" s="4"/>
      <c r="EN163" s="4"/>
      <c r="EO163" s="4"/>
      <c r="EP163" s="4"/>
      <c r="EQ163" s="4"/>
      <c r="ER163" s="4"/>
      <c r="ES163" s="4"/>
      <c r="ET163" s="4"/>
      <c r="EU163" s="4"/>
      <c r="EV163" s="4"/>
      <c r="EW163" s="4"/>
      <c r="EX163" s="4"/>
      <c r="EY163" s="4"/>
      <c r="EZ163" s="4"/>
      <c r="FA163" s="4"/>
      <c r="FB163" s="4"/>
      <c r="FC163" s="4"/>
      <c r="FD163" s="4"/>
      <c r="FE163" s="4"/>
      <c r="FF163" s="4"/>
      <c r="FG163" s="4"/>
      <c r="FH163" s="4"/>
      <c r="FI163" s="4"/>
      <c r="FJ163" s="4"/>
      <c r="FK163" s="4"/>
      <c r="FL163" s="4"/>
      <c r="FM163" s="4"/>
      <c r="FN163" s="4"/>
      <c r="FO163" s="4"/>
      <c r="FP163" s="4"/>
      <c r="FQ163" s="4"/>
      <c r="FR163" s="4"/>
      <c r="FS163" s="4"/>
      <c r="FT163" s="4"/>
      <c r="FU163" s="4"/>
      <c r="FV163" s="4"/>
      <c r="FW163" s="4"/>
      <c r="FX163" s="4"/>
      <c r="FY163" s="4"/>
      <c r="FZ163" s="4"/>
      <c r="GA163" s="4"/>
      <c r="GB163" s="4"/>
      <c r="GC163" s="4"/>
      <c r="GD163" s="4"/>
      <c r="GE163" s="4"/>
      <c r="GF163" s="4"/>
      <c r="GG163" s="4"/>
      <c r="GH163" s="4"/>
      <c r="GI163" s="4"/>
      <c r="GJ163" s="4"/>
      <c r="GK163" s="4"/>
      <c r="GL163" s="4"/>
      <c r="GM163" s="4"/>
      <c r="GN163" s="4"/>
      <c r="GO163" s="4"/>
      <c r="GP163" s="4"/>
      <c r="GQ163" s="4"/>
      <c r="GR163" s="4"/>
      <c r="GS163" s="4"/>
      <c r="GT163" s="4"/>
      <c r="GU163" s="4"/>
      <c r="GV163" s="4"/>
      <c r="GW163" s="4"/>
      <c r="GX163" s="4"/>
      <c r="GY163" s="4"/>
      <c r="GZ163" s="4"/>
      <c r="HA163" s="4"/>
      <c r="HB163" s="4"/>
      <c r="HC163" s="4"/>
      <c r="HD163" s="4"/>
      <c r="HE163" s="4"/>
      <c r="HF163" s="4"/>
      <c r="HG163" s="4"/>
      <c r="HH163" s="4"/>
      <c r="HI163" s="4"/>
      <c r="HJ163" s="4"/>
      <c r="HK163" s="4"/>
      <c r="HL163" s="4"/>
      <c r="HM163" s="4"/>
      <c r="HN163" s="4"/>
      <c r="HO163" s="4"/>
      <c r="HP163" s="4"/>
      <c r="HQ163" s="4"/>
      <c r="HR163" s="4"/>
      <c r="HS163" s="4"/>
      <c r="HT163" s="4"/>
      <c r="HU163" s="4"/>
      <c r="HV163" s="4"/>
      <c r="HW163" s="4"/>
      <c r="HX163" s="4"/>
      <c r="HY163" s="4"/>
      <c r="HZ163" s="4"/>
      <c r="IA163" s="4"/>
      <c r="IB163" s="4"/>
      <c r="IC163" s="4"/>
      <c r="ID163" s="4"/>
      <c r="IE163" s="4"/>
      <c r="IF163" s="4"/>
      <c r="IG163" s="4"/>
    </row>
    <row r="164" spans="1:241" ht="33.75">
      <c r="A164" s="560" t="s">
        <v>429</v>
      </c>
      <c r="B164" s="579" t="s">
        <v>26</v>
      </c>
      <c r="C164" s="961" t="s">
        <v>430</v>
      </c>
      <c r="D164" s="1047" t="s">
        <v>431</v>
      </c>
      <c r="E164" s="599" t="s">
        <v>196</v>
      </c>
      <c r="F164" s="521">
        <v>1</v>
      </c>
      <c r="G164" s="521">
        <v>0</v>
      </c>
      <c r="H164" s="521">
        <v>0</v>
      </c>
      <c r="I164" s="521">
        <v>0</v>
      </c>
      <c r="J164" s="521">
        <v>0</v>
      </c>
      <c r="K164" s="521">
        <v>0</v>
      </c>
      <c r="L164" s="521">
        <v>0</v>
      </c>
      <c r="M164" s="521">
        <v>0</v>
      </c>
      <c r="N164" s="528">
        <f t="shared" si="16"/>
        <v>1</v>
      </c>
      <c r="O164" s="544">
        <f>'2-COMPOSIÇÃO_CUSTO_UNITÁRIO'!H361</f>
        <v>1060.6383499999999</v>
      </c>
      <c r="P164" s="522">
        <f t="shared" si="17"/>
        <v>1060.6383499999999</v>
      </c>
      <c r="Q164" s="3"/>
      <c r="R164" s="105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4"/>
      <c r="CJ164" s="4"/>
      <c r="CK164" s="4"/>
      <c r="CL164" s="4"/>
      <c r="CM164" s="4"/>
      <c r="CN164" s="4"/>
      <c r="CO164" s="4"/>
      <c r="CP164" s="4"/>
      <c r="CQ164" s="4"/>
      <c r="CR164" s="4"/>
      <c r="CS164" s="4"/>
      <c r="CT164" s="4"/>
      <c r="CU164" s="4"/>
      <c r="CV164" s="4"/>
      <c r="CW164" s="4"/>
      <c r="CX164" s="4"/>
      <c r="CY164" s="4"/>
      <c r="CZ164" s="4"/>
      <c r="DA164" s="4"/>
      <c r="DB164" s="4"/>
      <c r="DC164" s="4"/>
      <c r="DD164" s="4"/>
      <c r="DE164" s="4"/>
      <c r="DF164" s="4"/>
      <c r="DG164" s="4"/>
      <c r="DH164" s="4"/>
      <c r="DI164" s="4"/>
      <c r="DJ164" s="4"/>
      <c r="DK164" s="4"/>
      <c r="DL164" s="4"/>
      <c r="DM164" s="4"/>
      <c r="DN164" s="4"/>
      <c r="DO164" s="4"/>
      <c r="DP164" s="4"/>
      <c r="DQ164" s="4"/>
      <c r="DR164" s="4"/>
      <c r="DS164" s="4"/>
      <c r="DT164" s="4"/>
      <c r="DU164" s="4"/>
      <c r="DV164" s="4"/>
      <c r="DW164" s="4"/>
      <c r="DX164" s="4"/>
      <c r="DY164" s="4"/>
      <c r="DZ164" s="4"/>
      <c r="EA164" s="4"/>
      <c r="EB164" s="4"/>
      <c r="EC164" s="4"/>
      <c r="ED164" s="4"/>
      <c r="EE164" s="4"/>
      <c r="EF164" s="4"/>
      <c r="EG164" s="4"/>
      <c r="EH164" s="4"/>
      <c r="EI164" s="4"/>
      <c r="EJ164" s="4"/>
      <c r="EK164" s="4"/>
      <c r="EL164" s="4"/>
      <c r="EM164" s="4"/>
      <c r="EN164" s="4"/>
      <c r="EO164" s="4"/>
      <c r="EP164" s="4"/>
      <c r="EQ164" s="4"/>
      <c r="ER164" s="4"/>
      <c r="ES164" s="4"/>
      <c r="ET164" s="4"/>
      <c r="EU164" s="4"/>
      <c r="EV164" s="4"/>
      <c r="EW164" s="4"/>
      <c r="EX164" s="4"/>
      <c r="EY164" s="4"/>
      <c r="EZ164" s="4"/>
      <c r="FA164" s="4"/>
      <c r="FB164" s="4"/>
      <c r="FC164" s="4"/>
      <c r="FD164" s="4"/>
      <c r="FE164" s="4"/>
      <c r="FF164" s="4"/>
      <c r="FG164" s="4"/>
      <c r="FH164" s="4"/>
      <c r="FI164" s="4"/>
      <c r="FJ164" s="4"/>
      <c r="FK164" s="4"/>
      <c r="FL164" s="4"/>
      <c r="FM164" s="4"/>
      <c r="FN164" s="4"/>
      <c r="FO164" s="4"/>
      <c r="FP164" s="4"/>
      <c r="FQ164" s="4"/>
      <c r="FR164" s="4"/>
      <c r="FS164" s="4"/>
      <c r="FT164" s="4"/>
      <c r="FU164" s="4"/>
      <c r="FV164" s="4"/>
      <c r="FW164" s="4"/>
      <c r="FX164" s="4"/>
      <c r="FY164" s="4"/>
      <c r="FZ164" s="4"/>
      <c r="GA164" s="4"/>
      <c r="GB164" s="4"/>
      <c r="GC164" s="4"/>
      <c r="GD164" s="4"/>
      <c r="GE164" s="4"/>
      <c r="GF164" s="4"/>
      <c r="GG164" s="4"/>
      <c r="GH164" s="4"/>
      <c r="GI164" s="4"/>
      <c r="GJ164" s="4"/>
      <c r="GK164" s="4"/>
      <c r="GL164" s="4"/>
      <c r="GM164" s="4"/>
      <c r="GN164" s="4"/>
      <c r="GO164" s="4"/>
      <c r="GP164" s="4"/>
      <c r="GQ164" s="4"/>
      <c r="GR164" s="4"/>
      <c r="GS164" s="4"/>
      <c r="GT164" s="4"/>
      <c r="GU164" s="4"/>
      <c r="GV164" s="4"/>
      <c r="GW164" s="4"/>
      <c r="GX164" s="4"/>
      <c r="GY164" s="4"/>
      <c r="GZ164" s="4"/>
      <c r="HA164" s="4"/>
      <c r="HB164" s="4"/>
      <c r="HC164" s="4"/>
      <c r="HD164" s="4"/>
      <c r="HE164" s="4"/>
      <c r="HF164" s="4"/>
      <c r="HG164" s="4"/>
      <c r="HH164" s="4"/>
      <c r="HI164" s="4"/>
      <c r="HJ164" s="4"/>
      <c r="HK164" s="4"/>
      <c r="HL164" s="4"/>
      <c r="HM164" s="4"/>
      <c r="HN164" s="4"/>
      <c r="HO164" s="4"/>
      <c r="HP164" s="4"/>
      <c r="HQ164" s="4"/>
      <c r="HR164" s="4"/>
      <c r="HS164" s="4"/>
      <c r="HT164" s="4"/>
      <c r="HU164" s="4"/>
      <c r="HV164" s="4"/>
      <c r="HW164" s="4"/>
      <c r="HX164" s="4"/>
      <c r="HY164" s="4"/>
      <c r="HZ164" s="4"/>
      <c r="IA164" s="4"/>
      <c r="IB164" s="4"/>
      <c r="IC164" s="4"/>
      <c r="ID164" s="4"/>
      <c r="IE164" s="4"/>
      <c r="IF164" s="4"/>
      <c r="IG164" s="4"/>
    </row>
    <row r="165" spans="1:241" ht="24" customHeight="1">
      <c r="A165" s="560" t="s">
        <v>432</v>
      </c>
      <c r="B165" s="579" t="s">
        <v>26</v>
      </c>
      <c r="C165" s="961" t="s">
        <v>433</v>
      </c>
      <c r="D165" s="586" t="s">
        <v>434</v>
      </c>
      <c r="E165" s="597" t="s">
        <v>196</v>
      </c>
      <c r="F165" s="521">
        <v>0</v>
      </c>
      <c r="G165" s="521">
        <v>0</v>
      </c>
      <c r="H165" s="521">
        <v>0</v>
      </c>
      <c r="I165" s="521">
        <v>0</v>
      </c>
      <c r="J165" s="521">
        <v>0</v>
      </c>
      <c r="K165" s="521">
        <v>0</v>
      </c>
      <c r="L165" s="521">
        <v>0</v>
      </c>
      <c r="M165" s="521">
        <v>1</v>
      </c>
      <c r="N165" s="528">
        <f t="shared" si="16"/>
        <v>1</v>
      </c>
      <c r="O165" s="544">
        <f>'2-COMPOSIÇÃO_CUSTO_UNITÁRIO'!H371</f>
        <v>829.01490999999987</v>
      </c>
      <c r="P165" s="522">
        <f t="shared" si="17"/>
        <v>829.01490999999987</v>
      </c>
      <c r="Q165" s="3"/>
      <c r="R165" s="105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  <c r="CA165" s="4"/>
      <c r="CB165" s="4"/>
      <c r="CC165" s="4"/>
      <c r="CD165" s="4"/>
      <c r="CE165" s="4"/>
      <c r="CF165" s="4"/>
      <c r="CG165" s="4"/>
      <c r="CH165" s="4"/>
      <c r="CI165" s="4"/>
      <c r="CJ165" s="4"/>
      <c r="CK165" s="4"/>
      <c r="CL165" s="4"/>
      <c r="CM165" s="4"/>
      <c r="CN165" s="4"/>
      <c r="CO165" s="4"/>
      <c r="CP165" s="4"/>
      <c r="CQ165" s="4"/>
      <c r="CR165" s="4"/>
      <c r="CS165" s="4"/>
      <c r="CT165" s="4"/>
      <c r="CU165" s="4"/>
      <c r="CV165" s="4"/>
      <c r="CW165" s="4"/>
      <c r="CX165" s="4"/>
      <c r="CY165" s="4"/>
      <c r="CZ165" s="4"/>
      <c r="DA165" s="4"/>
      <c r="DB165" s="4"/>
      <c r="DC165" s="4"/>
      <c r="DD165" s="4"/>
      <c r="DE165" s="4"/>
      <c r="DF165" s="4"/>
      <c r="DG165" s="4"/>
      <c r="DH165" s="4"/>
      <c r="DI165" s="4"/>
      <c r="DJ165" s="4"/>
      <c r="DK165" s="4"/>
      <c r="DL165" s="4"/>
      <c r="DM165" s="4"/>
      <c r="DN165" s="4"/>
      <c r="DO165" s="4"/>
      <c r="DP165" s="4"/>
      <c r="DQ165" s="4"/>
      <c r="DR165" s="4"/>
      <c r="DS165" s="4"/>
      <c r="DT165" s="4"/>
      <c r="DU165" s="4"/>
      <c r="DV165" s="4"/>
      <c r="DW165" s="4"/>
      <c r="DX165" s="4"/>
      <c r="DY165" s="4"/>
      <c r="DZ165" s="4"/>
      <c r="EA165" s="4"/>
      <c r="EB165" s="4"/>
      <c r="EC165" s="4"/>
      <c r="ED165" s="4"/>
      <c r="EE165" s="4"/>
      <c r="EF165" s="4"/>
      <c r="EG165" s="4"/>
      <c r="EH165" s="4"/>
      <c r="EI165" s="4"/>
      <c r="EJ165" s="4"/>
      <c r="EK165" s="4"/>
      <c r="EL165" s="4"/>
      <c r="EM165" s="4"/>
      <c r="EN165" s="4"/>
      <c r="EO165" s="4"/>
      <c r="EP165" s="4"/>
      <c r="EQ165" s="4"/>
      <c r="ER165" s="4"/>
      <c r="ES165" s="4"/>
      <c r="ET165" s="4"/>
      <c r="EU165" s="4"/>
      <c r="EV165" s="4"/>
      <c r="EW165" s="4"/>
      <c r="EX165" s="4"/>
      <c r="EY165" s="4"/>
      <c r="EZ165" s="4"/>
      <c r="FA165" s="4"/>
      <c r="FB165" s="4"/>
      <c r="FC165" s="4"/>
      <c r="FD165" s="4"/>
      <c r="FE165" s="4"/>
      <c r="FF165" s="4"/>
      <c r="FG165" s="4"/>
      <c r="FH165" s="4"/>
      <c r="FI165" s="4"/>
      <c r="FJ165" s="4"/>
      <c r="FK165" s="4"/>
      <c r="FL165" s="4"/>
      <c r="FM165" s="4"/>
      <c r="FN165" s="4"/>
      <c r="FO165" s="4"/>
      <c r="FP165" s="4"/>
      <c r="FQ165" s="4"/>
      <c r="FR165" s="4"/>
      <c r="FS165" s="4"/>
      <c r="FT165" s="4"/>
      <c r="FU165" s="4"/>
      <c r="FV165" s="4"/>
      <c r="FW165" s="4"/>
      <c r="FX165" s="4"/>
      <c r="FY165" s="4"/>
      <c r="FZ165" s="4"/>
      <c r="GA165" s="4"/>
      <c r="GB165" s="4"/>
      <c r="GC165" s="4"/>
      <c r="GD165" s="4"/>
      <c r="GE165" s="4"/>
      <c r="GF165" s="4"/>
      <c r="GG165" s="4"/>
      <c r="GH165" s="4"/>
      <c r="GI165" s="4"/>
      <c r="GJ165" s="4"/>
      <c r="GK165" s="4"/>
      <c r="GL165" s="4"/>
      <c r="GM165" s="4"/>
      <c r="GN165" s="4"/>
      <c r="GO165" s="4"/>
      <c r="GP165" s="4"/>
      <c r="GQ165" s="4"/>
      <c r="GR165" s="4"/>
      <c r="GS165" s="4"/>
      <c r="GT165" s="4"/>
      <c r="GU165" s="4"/>
      <c r="GV165" s="4"/>
      <c r="GW165" s="4"/>
      <c r="GX165" s="4"/>
      <c r="GY165" s="4"/>
      <c r="GZ165" s="4"/>
      <c r="HA165" s="4"/>
      <c r="HB165" s="4"/>
      <c r="HC165" s="4"/>
      <c r="HD165" s="4"/>
      <c r="HE165" s="4"/>
      <c r="HF165" s="4"/>
      <c r="HG165" s="4"/>
      <c r="HH165" s="4"/>
      <c r="HI165" s="4"/>
      <c r="HJ165" s="4"/>
      <c r="HK165" s="4"/>
      <c r="HL165" s="4"/>
      <c r="HM165" s="4"/>
      <c r="HN165" s="4"/>
      <c r="HO165" s="4"/>
      <c r="HP165" s="4"/>
      <c r="HQ165" s="4"/>
      <c r="HR165" s="4"/>
      <c r="HS165" s="4"/>
      <c r="HT165" s="4"/>
      <c r="HU165" s="4"/>
      <c r="HV165" s="4"/>
      <c r="HW165" s="4"/>
      <c r="HX165" s="4"/>
      <c r="HY165" s="4"/>
      <c r="HZ165" s="4"/>
      <c r="IA165" s="4"/>
      <c r="IB165" s="4"/>
      <c r="IC165" s="4"/>
      <c r="ID165" s="4"/>
      <c r="IE165" s="4"/>
      <c r="IF165" s="4"/>
      <c r="IG165" s="4"/>
    </row>
    <row r="166" spans="1:241" ht="24.75" customHeight="1">
      <c r="A166" s="560" t="s">
        <v>435</v>
      </c>
      <c r="B166" s="579" t="s">
        <v>36</v>
      </c>
      <c r="C166" s="633" t="s">
        <v>436</v>
      </c>
      <c r="D166" s="586" t="s">
        <v>437</v>
      </c>
      <c r="E166" s="597" t="s">
        <v>196</v>
      </c>
      <c r="F166" s="521">
        <v>0</v>
      </c>
      <c r="G166" s="521">
        <v>0</v>
      </c>
      <c r="H166" s="521">
        <v>0</v>
      </c>
      <c r="I166" s="521">
        <v>0</v>
      </c>
      <c r="J166" s="521">
        <v>0</v>
      </c>
      <c r="K166" s="521">
        <v>0</v>
      </c>
      <c r="L166" s="521">
        <v>0</v>
      </c>
      <c r="M166" s="521">
        <v>1</v>
      </c>
      <c r="N166" s="528">
        <f t="shared" si="16"/>
        <v>1</v>
      </c>
      <c r="O166" s="544">
        <v>139.79</v>
      </c>
      <c r="P166" s="522">
        <f t="shared" si="17"/>
        <v>139.79</v>
      </c>
      <c r="Q166" s="3"/>
      <c r="R166" s="105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  <c r="CA166" s="4"/>
      <c r="CB166" s="4"/>
      <c r="CC166" s="4"/>
      <c r="CD166" s="4"/>
      <c r="CE166" s="4"/>
      <c r="CF166" s="4"/>
      <c r="CG166" s="4"/>
      <c r="CH166" s="4"/>
      <c r="CI166" s="4"/>
      <c r="CJ166" s="4"/>
      <c r="CK166" s="4"/>
      <c r="CL166" s="4"/>
      <c r="CM166" s="4"/>
      <c r="CN166" s="4"/>
      <c r="CO166" s="4"/>
      <c r="CP166" s="4"/>
      <c r="CQ166" s="4"/>
      <c r="CR166" s="4"/>
      <c r="CS166" s="4"/>
      <c r="CT166" s="4"/>
      <c r="CU166" s="4"/>
      <c r="CV166" s="4"/>
      <c r="CW166" s="4"/>
      <c r="CX166" s="4"/>
      <c r="CY166" s="4"/>
      <c r="CZ166" s="4"/>
      <c r="DA166" s="4"/>
      <c r="DB166" s="4"/>
      <c r="DC166" s="4"/>
      <c r="DD166" s="4"/>
      <c r="DE166" s="4"/>
      <c r="DF166" s="4"/>
      <c r="DG166" s="4"/>
      <c r="DH166" s="4"/>
      <c r="DI166" s="4"/>
      <c r="DJ166" s="4"/>
      <c r="DK166" s="4"/>
      <c r="DL166" s="4"/>
      <c r="DM166" s="4"/>
      <c r="DN166" s="4"/>
      <c r="DO166" s="4"/>
      <c r="DP166" s="4"/>
      <c r="DQ166" s="4"/>
      <c r="DR166" s="4"/>
      <c r="DS166" s="4"/>
      <c r="DT166" s="4"/>
      <c r="DU166" s="4"/>
      <c r="DV166" s="4"/>
      <c r="DW166" s="4"/>
      <c r="DX166" s="4"/>
      <c r="DY166" s="4"/>
      <c r="DZ166" s="4"/>
      <c r="EA166" s="4"/>
      <c r="EB166" s="4"/>
      <c r="EC166" s="4"/>
      <c r="ED166" s="4"/>
      <c r="EE166" s="4"/>
      <c r="EF166" s="4"/>
      <c r="EG166" s="4"/>
      <c r="EH166" s="4"/>
      <c r="EI166" s="4"/>
      <c r="EJ166" s="4"/>
      <c r="EK166" s="4"/>
      <c r="EL166" s="4"/>
      <c r="EM166" s="4"/>
      <c r="EN166" s="4"/>
      <c r="EO166" s="4"/>
      <c r="EP166" s="4"/>
      <c r="EQ166" s="4"/>
      <c r="ER166" s="4"/>
      <c r="ES166" s="4"/>
      <c r="ET166" s="4"/>
      <c r="EU166" s="4"/>
      <c r="EV166" s="4"/>
      <c r="EW166" s="4"/>
      <c r="EX166" s="4"/>
      <c r="EY166" s="4"/>
      <c r="EZ166" s="4"/>
      <c r="FA166" s="4"/>
      <c r="FB166" s="4"/>
      <c r="FC166" s="4"/>
      <c r="FD166" s="4"/>
      <c r="FE166" s="4"/>
      <c r="FF166" s="4"/>
      <c r="FG166" s="4"/>
      <c r="FH166" s="4"/>
      <c r="FI166" s="4"/>
      <c r="FJ166" s="4"/>
      <c r="FK166" s="4"/>
      <c r="FL166" s="4"/>
      <c r="FM166" s="4"/>
      <c r="FN166" s="4"/>
      <c r="FO166" s="4"/>
      <c r="FP166" s="4"/>
      <c r="FQ166" s="4"/>
      <c r="FR166" s="4"/>
      <c r="FS166" s="4"/>
      <c r="FT166" s="4"/>
      <c r="FU166" s="4"/>
      <c r="FV166" s="4"/>
      <c r="FW166" s="4"/>
      <c r="FX166" s="4"/>
      <c r="FY166" s="4"/>
      <c r="FZ166" s="4"/>
      <c r="GA166" s="4"/>
      <c r="GB166" s="4"/>
      <c r="GC166" s="4"/>
      <c r="GD166" s="4"/>
      <c r="GE166" s="4"/>
      <c r="GF166" s="4"/>
      <c r="GG166" s="4"/>
      <c r="GH166" s="4"/>
      <c r="GI166" s="4"/>
      <c r="GJ166" s="4"/>
      <c r="GK166" s="4"/>
      <c r="GL166" s="4"/>
      <c r="GM166" s="4"/>
      <c r="GN166" s="4"/>
      <c r="GO166" s="4"/>
      <c r="GP166" s="4"/>
      <c r="GQ166" s="4"/>
      <c r="GR166" s="4"/>
      <c r="GS166" s="4"/>
      <c r="GT166" s="4"/>
      <c r="GU166" s="4"/>
      <c r="GV166" s="4"/>
      <c r="GW166" s="4"/>
      <c r="GX166" s="4"/>
      <c r="GY166" s="4"/>
      <c r="GZ166" s="4"/>
      <c r="HA166" s="4"/>
      <c r="HB166" s="4"/>
      <c r="HC166" s="4"/>
      <c r="HD166" s="4"/>
      <c r="HE166" s="4"/>
      <c r="HF166" s="4"/>
      <c r="HG166" s="4"/>
      <c r="HH166" s="4"/>
      <c r="HI166" s="4"/>
      <c r="HJ166" s="4"/>
      <c r="HK166" s="4"/>
      <c r="HL166" s="4"/>
      <c r="HM166" s="4"/>
      <c r="HN166" s="4"/>
      <c r="HO166" s="4"/>
      <c r="HP166" s="4"/>
      <c r="HQ166" s="4"/>
      <c r="HR166" s="4"/>
      <c r="HS166" s="4"/>
      <c r="HT166" s="4"/>
      <c r="HU166" s="4"/>
      <c r="HV166" s="4"/>
      <c r="HW166" s="4"/>
      <c r="HX166" s="4"/>
      <c r="HY166" s="4"/>
      <c r="HZ166" s="4"/>
      <c r="IA166" s="4"/>
      <c r="IB166" s="4"/>
      <c r="IC166" s="4"/>
      <c r="ID166" s="4"/>
      <c r="IE166" s="4"/>
      <c r="IF166" s="4"/>
      <c r="IG166" s="4"/>
    </row>
    <row r="167" spans="1:241" ht="28.5" customHeight="1">
      <c r="A167" s="560" t="s">
        <v>438</v>
      </c>
      <c r="B167" s="443" t="s">
        <v>26</v>
      </c>
      <c r="C167" s="961" t="s">
        <v>439</v>
      </c>
      <c r="D167" s="586" t="s">
        <v>440</v>
      </c>
      <c r="E167" s="599" t="s">
        <v>196</v>
      </c>
      <c r="F167" s="521">
        <v>0</v>
      </c>
      <c r="G167" s="521">
        <v>0</v>
      </c>
      <c r="H167" s="521">
        <v>0</v>
      </c>
      <c r="I167" s="521">
        <v>0</v>
      </c>
      <c r="J167" s="521">
        <v>0</v>
      </c>
      <c r="K167" s="521">
        <v>0</v>
      </c>
      <c r="L167" s="521">
        <v>0</v>
      </c>
      <c r="M167" s="521">
        <v>3</v>
      </c>
      <c r="N167" s="528">
        <f t="shared" si="16"/>
        <v>3</v>
      </c>
      <c r="O167" s="544">
        <f>'2-COMPOSIÇÃO_CUSTO_UNITÁRIO'!H380</f>
        <v>1404.9180000000001</v>
      </c>
      <c r="P167" s="522">
        <f t="shared" si="17"/>
        <v>4214.7540000000008</v>
      </c>
      <c r="Q167" s="3"/>
      <c r="R167" s="105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4"/>
      <c r="CJ167" s="4"/>
      <c r="CK167" s="4"/>
      <c r="CL167" s="4"/>
      <c r="CM167" s="4"/>
      <c r="CN167" s="4"/>
      <c r="CO167" s="4"/>
      <c r="CP167" s="4"/>
      <c r="CQ167" s="4"/>
      <c r="CR167" s="4"/>
      <c r="CS167" s="4"/>
      <c r="CT167" s="4"/>
      <c r="CU167" s="4"/>
      <c r="CV167" s="4"/>
      <c r="CW167" s="4"/>
      <c r="CX167" s="4"/>
      <c r="CY167" s="4"/>
      <c r="CZ167" s="4"/>
      <c r="DA167" s="4"/>
      <c r="DB167" s="4"/>
      <c r="DC167" s="4"/>
      <c r="DD167" s="4"/>
      <c r="DE167" s="4"/>
      <c r="DF167" s="4"/>
      <c r="DG167" s="4"/>
      <c r="DH167" s="4"/>
      <c r="DI167" s="4"/>
      <c r="DJ167" s="4"/>
      <c r="DK167" s="4"/>
      <c r="DL167" s="4"/>
      <c r="DM167" s="4"/>
      <c r="DN167" s="4"/>
      <c r="DO167" s="4"/>
      <c r="DP167" s="4"/>
      <c r="DQ167" s="4"/>
      <c r="DR167" s="4"/>
      <c r="DS167" s="4"/>
      <c r="DT167" s="4"/>
      <c r="DU167" s="4"/>
      <c r="DV167" s="4"/>
      <c r="DW167" s="4"/>
      <c r="DX167" s="4"/>
      <c r="DY167" s="4"/>
      <c r="DZ167" s="4"/>
      <c r="EA167" s="4"/>
      <c r="EB167" s="4"/>
      <c r="EC167" s="4"/>
      <c r="ED167" s="4"/>
      <c r="EE167" s="4"/>
      <c r="EF167" s="4"/>
      <c r="EG167" s="4"/>
      <c r="EH167" s="4"/>
      <c r="EI167" s="4"/>
      <c r="EJ167" s="4"/>
      <c r="EK167" s="4"/>
      <c r="EL167" s="4"/>
      <c r="EM167" s="4"/>
      <c r="EN167" s="4"/>
      <c r="EO167" s="4"/>
      <c r="EP167" s="4"/>
      <c r="EQ167" s="4"/>
      <c r="ER167" s="4"/>
      <c r="ES167" s="4"/>
      <c r="ET167" s="4"/>
      <c r="EU167" s="4"/>
      <c r="EV167" s="4"/>
      <c r="EW167" s="4"/>
      <c r="EX167" s="4"/>
      <c r="EY167" s="4"/>
      <c r="EZ167" s="4"/>
      <c r="FA167" s="4"/>
      <c r="FB167" s="4"/>
      <c r="FC167" s="4"/>
      <c r="FD167" s="4"/>
      <c r="FE167" s="4"/>
      <c r="FF167" s="4"/>
      <c r="FG167" s="4"/>
      <c r="FH167" s="4"/>
      <c r="FI167" s="4"/>
      <c r="FJ167" s="4"/>
      <c r="FK167" s="4"/>
      <c r="FL167" s="4"/>
      <c r="FM167" s="4"/>
      <c r="FN167" s="4"/>
      <c r="FO167" s="4"/>
      <c r="FP167" s="4"/>
      <c r="FQ167" s="4"/>
      <c r="FR167" s="4"/>
      <c r="FS167" s="4"/>
      <c r="FT167" s="4"/>
      <c r="FU167" s="4"/>
      <c r="FV167" s="4"/>
      <c r="FW167" s="4"/>
      <c r="FX167" s="4"/>
      <c r="FY167" s="4"/>
      <c r="FZ167" s="4"/>
      <c r="GA167" s="4"/>
      <c r="GB167" s="4"/>
      <c r="GC167" s="4"/>
      <c r="GD167" s="4"/>
      <c r="GE167" s="4"/>
      <c r="GF167" s="4"/>
      <c r="GG167" s="4"/>
      <c r="GH167" s="4"/>
      <c r="GI167" s="4"/>
      <c r="GJ167" s="4"/>
      <c r="GK167" s="4"/>
      <c r="GL167" s="4"/>
      <c r="GM167" s="4"/>
      <c r="GN167" s="4"/>
      <c r="GO167" s="4"/>
      <c r="GP167" s="4"/>
      <c r="GQ167" s="4"/>
      <c r="GR167" s="4"/>
      <c r="GS167" s="4"/>
      <c r="GT167" s="4"/>
      <c r="GU167" s="4"/>
      <c r="GV167" s="4"/>
      <c r="GW167" s="4"/>
      <c r="GX167" s="4"/>
      <c r="GY167" s="4"/>
      <c r="GZ167" s="4"/>
      <c r="HA167" s="4"/>
      <c r="HB167" s="4"/>
      <c r="HC167" s="4"/>
      <c r="HD167" s="4"/>
      <c r="HE167" s="4"/>
      <c r="HF167" s="4"/>
      <c r="HG167" s="4"/>
      <c r="HH167" s="4"/>
      <c r="HI167" s="4"/>
      <c r="HJ167" s="4"/>
      <c r="HK167" s="4"/>
      <c r="HL167" s="4"/>
      <c r="HM167" s="4"/>
      <c r="HN167" s="4"/>
      <c r="HO167" s="4"/>
      <c r="HP167" s="4"/>
      <c r="HQ167" s="4"/>
      <c r="HR167" s="4"/>
      <c r="HS167" s="4"/>
      <c r="HT167" s="4"/>
      <c r="HU167" s="4"/>
      <c r="HV167" s="4"/>
      <c r="HW167" s="4"/>
      <c r="HX167" s="4"/>
      <c r="HY167" s="4"/>
      <c r="HZ167" s="4"/>
      <c r="IA167" s="4"/>
      <c r="IB167" s="4"/>
      <c r="IC167" s="4"/>
      <c r="ID167" s="4"/>
      <c r="IE167" s="4"/>
      <c r="IF167" s="4"/>
      <c r="IG167" s="4"/>
    </row>
    <row r="168" spans="1:241" ht="24.75" customHeight="1">
      <c r="A168" s="560" t="s">
        <v>441</v>
      </c>
      <c r="B168" s="443" t="s">
        <v>26</v>
      </c>
      <c r="C168" s="961" t="s">
        <v>442</v>
      </c>
      <c r="D168" s="586" t="s">
        <v>443</v>
      </c>
      <c r="E168" s="599" t="s">
        <v>196</v>
      </c>
      <c r="F168" s="521">
        <v>2</v>
      </c>
      <c r="G168" s="521">
        <v>2</v>
      </c>
      <c r="H168" s="521">
        <v>2</v>
      </c>
      <c r="I168" s="521">
        <v>2</v>
      </c>
      <c r="J168" s="521">
        <v>2</v>
      </c>
      <c r="K168" s="521">
        <v>2</v>
      </c>
      <c r="L168" s="521">
        <v>2</v>
      </c>
      <c r="M168" s="521">
        <v>2</v>
      </c>
      <c r="N168" s="528">
        <f t="shared" si="16"/>
        <v>16</v>
      </c>
      <c r="O168" s="544">
        <f>'2-COMPOSIÇÃO_CUSTO_UNITÁRIO'!H388</f>
        <v>796.16799999999989</v>
      </c>
      <c r="P168" s="522">
        <f t="shared" si="17"/>
        <v>12738.687999999998</v>
      </c>
      <c r="Q168" s="3"/>
      <c r="R168" s="105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  <c r="CA168" s="4"/>
      <c r="CB168" s="4"/>
      <c r="CC168" s="4"/>
      <c r="CD168" s="4"/>
      <c r="CE168" s="4"/>
      <c r="CF168" s="4"/>
      <c r="CG168" s="4"/>
      <c r="CH168" s="4"/>
      <c r="CI168" s="4"/>
      <c r="CJ168" s="4"/>
      <c r="CK168" s="4"/>
      <c r="CL168" s="4"/>
      <c r="CM168" s="4"/>
      <c r="CN168" s="4"/>
      <c r="CO168" s="4"/>
      <c r="CP168" s="4"/>
      <c r="CQ168" s="4"/>
      <c r="CR168" s="4"/>
      <c r="CS168" s="4"/>
      <c r="CT168" s="4"/>
      <c r="CU168" s="4"/>
      <c r="CV168" s="4"/>
      <c r="CW168" s="4"/>
      <c r="CX168" s="4"/>
      <c r="CY168" s="4"/>
      <c r="CZ168" s="4"/>
      <c r="DA168" s="4"/>
      <c r="DB168" s="4"/>
      <c r="DC168" s="4"/>
      <c r="DD168" s="4"/>
      <c r="DE168" s="4"/>
      <c r="DF168" s="4"/>
      <c r="DG168" s="4"/>
      <c r="DH168" s="4"/>
      <c r="DI168" s="4"/>
      <c r="DJ168" s="4"/>
      <c r="DK168" s="4"/>
      <c r="DL168" s="4"/>
      <c r="DM168" s="4"/>
      <c r="DN168" s="4"/>
      <c r="DO168" s="4"/>
      <c r="DP168" s="4"/>
      <c r="DQ168" s="4"/>
      <c r="DR168" s="4"/>
      <c r="DS168" s="4"/>
      <c r="DT168" s="4"/>
      <c r="DU168" s="4"/>
      <c r="DV168" s="4"/>
      <c r="DW168" s="4"/>
      <c r="DX168" s="4"/>
      <c r="DY168" s="4"/>
      <c r="DZ168" s="4"/>
      <c r="EA168" s="4"/>
      <c r="EB168" s="4"/>
      <c r="EC168" s="4"/>
      <c r="ED168" s="4"/>
      <c r="EE168" s="4"/>
      <c r="EF168" s="4"/>
      <c r="EG168" s="4"/>
      <c r="EH168" s="4"/>
      <c r="EI168" s="4"/>
      <c r="EJ168" s="4"/>
      <c r="EK168" s="4"/>
      <c r="EL168" s="4"/>
      <c r="EM168" s="4"/>
      <c r="EN168" s="4"/>
      <c r="EO168" s="4"/>
      <c r="EP168" s="4"/>
      <c r="EQ168" s="4"/>
      <c r="ER168" s="4"/>
      <c r="ES168" s="4"/>
      <c r="ET168" s="4"/>
      <c r="EU168" s="4"/>
      <c r="EV168" s="4"/>
      <c r="EW168" s="4"/>
      <c r="EX168" s="4"/>
      <c r="EY168" s="4"/>
      <c r="EZ168" s="4"/>
      <c r="FA168" s="4"/>
      <c r="FB168" s="4"/>
      <c r="FC168" s="4"/>
      <c r="FD168" s="4"/>
      <c r="FE168" s="4"/>
      <c r="FF168" s="4"/>
      <c r="FG168" s="4"/>
      <c r="FH168" s="4"/>
      <c r="FI168" s="4"/>
      <c r="FJ168" s="4"/>
      <c r="FK168" s="4"/>
      <c r="FL168" s="4"/>
      <c r="FM168" s="4"/>
      <c r="FN168" s="4"/>
      <c r="FO168" s="4"/>
      <c r="FP168" s="4"/>
      <c r="FQ168" s="4"/>
      <c r="FR168" s="4"/>
      <c r="FS168" s="4"/>
      <c r="FT168" s="4"/>
      <c r="FU168" s="4"/>
      <c r="FV168" s="4"/>
      <c r="FW168" s="4"/>
      <c r="FX168" s="4"/>
      <c r="FY168" s="4"/>
      <c r="FZ168" s="4"/>
      <c r="GA168" s="4"/>
      <c r="GB168" s="4"/>
      <c r="GC168" s="4"/>
      <c r="GD168" s="4"/>
      <c r="GE168" s="4"/>
      <c r="GF168" s="4"/>
      <c r="GG168" s="4"/>
      <c r="GH168" s="4"/>
      <c r="GI168" s="4"/>
      <c r="GJ168" s="4"/>
      <c r="GK168" s="4"/>
      <c r="GL168" s="4"/>
      <c r="GM168" s="4"/>
      <c r="GN168" s="4"/>
      <c r="GO168" s="4"/>
      <c r="GP168" s="4"/>
      <c r="GQ168" s="4"/>
      <c r="GR168" s="4"/>
      <c r="GS168" s="4"/>
      <c r="GT168" s="4"/>
      <c r="GU168" s="4"/>
      <c r="GV168" s="4"/>
      <c r="GW168" s="4"/>
      <c r="GX168" s="4"/>
      <c r="GY168" s="4"/>
      <c r="GZ168" s="4"/>
      <c r="HA168" s="4"/>
      <c r="HB168" s="4"/>
      <c r="HC168" s="4"/>
      <c r="HD168" s="4"/>
      <c r="HE168" s="4"/>
      <c r="HF168" s="4"/>
      <c r="HG168" s="4"/>
      <c r="HH168" s="4"/>
      <c r="HI168" s="4"/>
      <c r="HJ168" s="4"/>
      <c r="HK168" s="4"/>
      <c r="HL168" s="4"/>
      <c r="HM168" s="4"/>
      <c r="HN168" s="4"/>
      <c r="HO168" s="4"/>
      <c r="HP168" s="4"/>
      <c r="HQ168" s="4"/>
      <c r="HR168" s="4"/>
      <c r="HS168" s="4"/>
      <c r="HT168" s="4"/>
      <c r="HU168" s="4"/>
      <c r="HV168" s="4"/>
      <c r="HW168" s="4"/>
      <c r="HX168" s="4"/>
      <c r="HY168" s="4"/>
      <c r="HZ168" s="4"/>
      <c r="IA168" s="4"/>
      <c r="IB168" s="4"/>
      <c r="IC168" s="4"/>
      <c r="ID168" s="4"/>
      <c r="IE168" s="4"/>
      <c r="IF168" s="4"/>
      <c r="IG168" s="4"/>
    </row>
    <row r="169" spans="1:241" ht="22.5">
      <c r="A169" s="560" t="s">
        <v>444</v>
      </c>
      <c r="B169" s="244" t="s">
        <v>26</v>
      </c>
      <c r="C169" s="621" t="s">
        <v>445</v>
      </c>
      <c r="D169" s="586" t="s">
        <v>446</v>
      </c>
      <c r="E169" s="597" t="s">
        <v>196</v>
      </c>
      <c r="F169" s="521">
        <v>0</v>
      </c>
      <c r="G169" s="521">
        <v>0</v>
      </c>
      <c r="H169" s="521">
        <v>0</v>
      </c>
      <c r="I169" s="521">
        <v>0</v>
      </c>
      <c r="J169" s="521">
        <v>0</v>
      </c>
      <c r="K169" s="521">
        <v>0</v>
      </c>
      <c r="L169" s="521">
        <v>0</v>
      </c>
      <c r="M169" s="521">
        <v>1</v>
      </c>
      <c r="N169" s="528">
        <f t="shared" si="16"/>
        <v>1</v>
      </c>
      <c r="O169" s="544">
        <v>894.56</v>
      </c>
      <c r="P169" s="522">
        <f t="shared" si="17"/>
        <v>894.56</v>
      </c>
      <c r="Q169" s="3"/>
      <c r="R169" s="105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  <c r="CA169" s="4"/>
      <c r="CB169" s="4"/>
      <c r="CC169" s="4"/>
      <c r="CD169" s="4"/>
      <c r="CE169" s="4"/>
      <c r="CF169" s="4"/>
      <c r="CG169" s="4"/>
      <c r="CH169" s="4"/>
      <c r="CI169" s="4"/>
      <c r="CJ169" s="4"/>
      <c r="CK169" s="4"/>
      <c r="CL169" s="4"/>
      <c r="CM169" s="4"/>
      <c r="CN169" s="4"/>
      <c r="CO169" s="4"/>
      <c r="CP169" s="4"/>
      <c r="CQ169" s="4"/>
      <c r="CR169" s="4"/>
      <c r="CS169" s="4"/>
      <c r="CT169" s="4"/>
      <c r="CU169" s="4"/>
      <c r="CV169" s="4"/>
      <c r="CW169" s="4"/>
      <c r="CX169" s="4"/>
      <c r="CY169" s="4"/>
      <c r="CZ169" s="4"/>
      <c r="DA169" s="4"/>
      <c r="DB169" s="4"/>
      <c r="DC169" s="4"/>
      <c r="DD169" s="4"/>
      <c r="DE169" s="4"/>
      <c r="DF169" s="4"/>
      <c r="DG169" s="4"/>
      <c r="DH169" s="4"/>
      <c r="DI169" s="4"/>
      <c r="DJ169" s="4"/>
      <c r="DK169" s="4"/>
      <c r="DL169" s="4"/>
      <c r="DM169" s="4"/>
      <c r="DN169" s="4"/>
      <c r="DO169" s="4"/>
      <c r="DP169" s="4"/>
      <c r="DQ169" s="4"/>
      <c r="DR169" s="4"/>
      <c r="DS169" s="4"/>
      <c r="DT169" s="4"/>
      <c r="DU169" s="4"/>
      <c r="DV169" s="4"/>
      <c r="DW169" s="4"/>
      <c r="DX169" s="4"/>
      <c r="DY169" s="4"/>
      <c r="DZ169" s="4"/>
      <c r="EA169" s="4"/>
      <c r="EB169" s="4"/>
      <c r="EC169" s="4"/>
      <c r="ED169" s="4"/>
      <c r="EE169" s="4"/>
      <c r="EF169" s="4"/>
      <c r="EG169" s="4"/>
      <c r="EH169" s="4"/>
      <c r="EI169" s="4"/>
      <c r="EJ169" s="4"/>
      <c r="EK169" s="4"/>
      <c r="EL169" s="4"/>
      <c r="EM169" s="4"/>
      <c r="EN169" s="4"/>
      <c r="EO169" s="4"/>
      <c r="EP169" s="4"/>
      <c r="EQ169" s="4"/>
      <c r="ER169" s="4"/>
      <c r="ES169" s="4"/>
      <c r="ET169" s="4"/>
      <c r="EU169" s="4"/>
      <c r="EV169" s="4"/>
      <c r="EW169" s="4"/>
      <c r="EX169" s="4"/>
      <c r="EY169" s="4"/>
      <c r="EZ169" s="4"/>
      <c r="FA169" s="4"/>
      <c r="FB169" s="4"/>
      <c r="FC169" s="4"/>
      <c r="FD169" s="4"/>
      <c r="FE169" s="4"/>
      <c r="FF169" s="4"/>
      <c r="FG169" s="4"/>
      <c r="FH169" s="4"/>
      <c r="FI169" s="4"/>
      <c r="FJ169" s="4"/>
      <c r="FK169" s="4"/>
      <c r="FL169" s="4"/>
      <c r="FM169" s="4"/>
      <c r="FN169" s="4"/>
      <c r="FO169" s="4"/>
      <c r="FP169" s="4"/>
      <c r="FQ169" s="4"/>
      <c r="FR169" s="4"/>
      <c r="FS169" s="4"/>
      <c r="FT169" s="4"/>
      <c r="FU169" s="4"/>
      <c r="FV169" s="4"/>
      <c r="FW169" s="4"/>
      <c r="FX169" s="4"/>
      <c r="FY169" s="4"/>
      <c r="FZ169" s="4"/>
      <c r="GA169" s="4"/>
      <c r="GB169" s="4"/>
      <c r="GC169" s="4"/>
      <c r="GD169" s="4"/>
      <c r="GE169" s="4"/>
      <c r="GF169" s="4"/>
      <c r="GG169" s="4"/>
      <c r="GH169" s="4"/>
      <c r="GI169" s="4"/>
      <c r="GJ169" s="4"/>
      <c r="GK169" s="4"/>
      <c r="GL169" s="4"/>
      <c r="GM169" s="4"/>
      <c r="GN169" s="4"/>
      <c r="GO169" s="4"/>
      <c r="GP169" s="4"/>
      <c r="GQ169" s="4"/>
      <c r="GR169" s="4"/>
      <c r="GS169" s="4"/>
      <c r="GT169" s="4"/>
      <c r="GU169" s="4"/>
      <c r="GV169" s="4"/>
      <c r="GW169" s="4"/>
      <c r="GX169" s="4"/>
      <c r="GY169" s="4"/>
      <c r="GZ169" s="4"/>
      <c r="HA169" s="4"/>
      <c r="HB169" s="4"/>
      <c r="HC169" s="4"/>
      <c r="HD169" s="4"/>
      <c r="HE169" s="4"/>
      <c r="HF169" s="4"/>
      <c r="HG169" s="4"/>
      <c r="HH169" s="4"/>
      <c r="HI169" s="4"/>
      <c r="HJ169" s="4"/>
      <c r="HK169" s="4"/>
      <c r="HL169" s="4"/>
      <c r="HM169" s="4"/>
      <c r="HN169" s="4"/>
      <c r="HO169" s="4"/>
      <c r="HP169" s="4"/>
      <c r="HQ169" s="4"/>
      <c r="HR169" s="4"/>
      <c r="HS169" s="4"/>
      <c r="HT169" s="4"/>
      <c r="HU169" s="4"/>
      <c r="HV169" s="4"/>
      <c r="HW169" s="4"/>
      <c r="HX169" s="4"/>
      <c r="HY169" s="4"/>
      <c r="HZ169" s="4"/>
      <c r="IA169" s="4"/>
      <c r="IB169" s="4"/>
      <c r="IC169" s="4"/>
      <c r="ID169" s="4"/>
      <c r="IE169" s="4"/>
      <c r="IF169" s="4"/>
      <c r="IG169" s="4"/>
    </row>
    <row r="170" spans="1:241" ht="27" customHeight="1">
      <c r="A170" s="560" t="s">
        <v>447</v>
      </c>
      <c r="B170" s="244" t="s">
        <v>26</v>
      </c>
      <c r="C170" s="638" t="s">
        <v>448</v>
      </c>
      <c r="D170" s="586" t="s">
        <v>449</v>
      </c>
      <c r="E170" s="597" t="s">
        <v>196</v>
      </c>
      <c r="F170" s="521">
        <v>0</v>
      </c>
      <c r="G170" s="521">
        <v>0</v>
      </c>
      <c r="H170" s="521">
        <v>0</v>
      </c>
      <c r="I170" s="521">
        <v>0</v>
      </c>
      <c r="J170" s="521">
        <v>0</v>
      </c>
      <c r="K170" s="521">
        <v>0</v>
      </c>
      <c r="L170" s="521">
        <v>0</v>
      </c>
      <c r="M170" s="521">
        <v>2</v>
      </c>
      <c r="N170" s="528">
        <f t="shared" si="16"/>
        <v>2</v>
      </c>
      <c r="O170" s="544">
        <f>'2-COMPOSIÇÃO_CUSTO_UNITÁRIO'!H398</f>
        <v>414.29850000000005</v>
      </c>
      <c r="P170" s="522">
        <f t="shared" si="17"/>
        <v>828.59700000000009</v>
      </c>
      <c r="Q170" s="3"/>
      <c r="R170" s="105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  <c r="CA170" s="4"/>
      <c r="CB170" s="4"/>
      <c r="CC170" s="4"/>
      <c r="CD170" s="4"/>
      <c r="CE170" s="4"/>
      <c r="CF170" s="4"/>
      <c r="CG170" s="4"/>
      <c r="CH170" s="4"/>
      <c r="CI170" s="4"/>
      <c r="CJ170" s="4"/>
      <c r="CK170" s="4"/>
      <c r="CL170" s="4"/>
      <c r="CM170" s="4"/>
      <c r="CN170" s="4"/>
      <c r="CO170" s="4"/>
      <c r="CP170" s="4"/>
      <c r="CQ170" s="4"/>
      <c r="CR170" s="4"/>
      <c r="CS170" s="4"/>
      <c r="CT170" s="4"/>
      <c r="CU170" s="4"/>
      <c r="CV170" s="4"/>
      <c r="CW170" s="4"/>
      <c r="CX170" s="4"/>
      <c r="CY170" s="4"/>
      <c r="CZ170" s="4"/>
      <c r="DA170" s="4"/>
      <c r="DB170" s="4"/>
      <c r="DC170" s="4"/>
      <c r="DD170" s="4"/>
      <c r="DE170" s="4"/>
      <c r="DF170" s="4"/>
      <c r="DG170" s="4"/>
      <c r="DH170" s="4"/>
      <c r="DI170" s="4"/>
      <c r="DJ170" s="4"/>
      <c r="DK170" s="4"/>
      <c r="DL170" s="4"/>
      <c r="DM170" s="4"/>
      <c r="DN170" s="4"/>
      <c r="DO170" s="4"/>
      <c r="DP170" s="4"/>
      <c r="DQ170" s="4"/>
      <c r="DR170" s="4"/>
      <c r="DS170" s="4"/>
      <c r="DT170" s="4"/>
      <c r="DU170" s="4"/>
      <c r="DV170" s="4"/>
      <c r="DW170" s="4"/>
      <c r="DX170" s="4"/>
      <c r="DY170" s="4"/>
      <c r="DZ170" s="4"/>
      <c r="EA170" s="4"/>
      <c r="EB170" s="4"/>
      <c r="EC170" s="4"/>
      <c r="ED170" s="4"/>
      <c r="EE170" s="4"/>
      <c r="EF170" s="4"/>
      <c r="EG170" s="4"/>
      <c r="EH170" s="4"/>
      <c r="EI170" s="4"/>
      <c r="EJ170" s="4"/>
      <c r="EK170" s="4"/>
      <c r="EL170" s="4"/>
      <c r="EM170" s="4"/>
      <c r="EN170" s="4"/>
      <c r="EO170" s="4"/>
      <c r="EP170" s="4"/>
      <c r="EQ170" s="4"/>
      <c r="ER170" s="4"/>
      <c r="ES170" s="4"/>
      <c r="ET170" s="4"/>
      <c r="EU170" s="4"/>
      <c r="EV170" s="4"/>
      <c r="EW170" s="4"/>
      <c r="EX170" s="4"/>
      <c r="EY170" s="4"/>
      <c r="EZ170" s="4"/>
      <c r="FA170" s="4"/>
      <c r="FB170" s="4"/>
      <c r="FC170" s="4"/>
      <c r="FD170" s="4"/>
      <c r="FE170" s="4"/>
      <c r="FF170" s="4"/>
      <c r="FG170" s="4"/>
      <c r="FH170" s="4"/>
      <c r="FI170" s="4"/>
      <c r="FJ170" s="4"/>
      <c r="FK170" s="4"/>
      <c r="FL170" s="4"/>
      <c r="FM170" s="4"/>
      <c r="FN170" s="4"/>
      <c r="FO170" s="4"/>
      <c r="FP170" s="4"/>
      <c r="FQ170" s="4"/>
      <c r="FR170" s="4"/>
      <c r="FS170" s="4"/>
      <c r="FT170" s="4"/>
      <c r="FU170" s="4"/>
      <c r="FV170" s="4"/>
      <c r="FW170" s="4"/>
      <c r="FX170" s="4"/>
      <c r="FY170" s="4"/>
      <c r="FZ170" s="4"/>
      <c r="GA170" s="4"/>
      <c r="GB170" s="4"/>
      <c r="GC170" s="4"/>
      <c r="GD170" s="4"/>
      <c r="GE170" s="4"/>
      <c r="GF170" s="4"/>
      <c r="GG170" s="4"/>
      <c r="GH170" s="4"/>
      <c r="GI170" s="4"/>
      <c r="GJ170" s="4"/>
      <c r="GK170" s="4"/>
      <c r="GL170" s="4"/>
      <c r="GM170" s="4"/>
      <c r="GN170" s="4"/>
      <c r="GO170" s="4"/>
      <c r="GP170" s="4"/>
      <c r="GQ170" s="4"/>
      <c r="GR170" s="4"/>
      <c r="GS170" s="4"/>
      <c r="GT170" s="4"/>
      <c r="GU170" s="4"/>
      <c r="GV170" s="4"/>
      <c r="GW170" s="4"/>
      <c r="GX170" s="4"/>
      <c r="GY170" s="4"/>
      <c r="GZ170" s="4"/>
      <c r="HA170" s="4"/>
      <c r="HB170" s="4"/>
      <c r="HC170" s="4"/>
      <c r="HD170" s="4"/>
      <c r="HE170" s="4"/>
      <c r="HF170" s="4"/>
      <c r="HG170" s="4"/>
      <c r="HH170" s="4"/>
      <c r="HI170" s="4"/>
      <c r="HJ170" s="4"/>
      <c r="HK170" s="4"/>
      <c r="HL170" s="4"/>
      <c r="HM170" s="4"/>
      <c r="HN170" s="4"/>
      <c r="HO170" s="4"/>
      <c r="HP170" s="4"/>
      <c r="HQ170" s="4"/>
      <c r="HR170" s="4"/>
      <c r="HS170" s="4"/>
      <c r="HT170" s="4"/>
      <c r="HU170" s="4"/>
      <c r="HV170" s="4"/>
      <c r="HW170" s="4"/>
      <c r="HX170" s="4"/>
      <c r="HY170" s="4"/>
      <c r="HZ170" s="4"/>
      <c r="IA170" s="4"/>
      <c r="IB170" s="4"/>
      <c r="IC170" s="4"/>
      <c r="ID170" s="4"/>
      <c r="IE170" s="4"/>
      <c r="IF170" s="4"/>
      <c r="IG170" s="4"/>
    </row>
    <row r="171" spans="1:241" ht="30.75" customHeight="1">
      <c r="A171" s="560" t="s">
        <v>450</v>
      </c>
      <c r="B171" s="244" t="s">
        <v>36</v>
      </c>
      <c r="C171" s="633" t="s">
        <v>451</v>
      </c>
      <c r="D171" s="586" t="s">
        <v>452</v>
      </c>
      <c r="E171" s="597" t="s">
        <v>196</v>
      </c>
      <c r="F171" s="521">
        <v>2</v>
      </c>
      <c r="G171" s="521">
        <v>2</v>
      </c>
      <c r="H171" s="521">
        <v>2</v>
      </c>
      <c r="I171" s="521">
        <v>2</v>
      </c>
      <c r="J171" s="521">
        <v>2</v>
      </c>
      <c r="K171" s="521">
        <v>2</v>
      </c>
      <c r="L171" s="521">
        <v>2</v>
      </c>
      <c r="M171" s="521">
        <v>0</v>
      </c>
      <c r="N171" s="528">
        <f t="shared" si="16"/>
        <v>14</v>
      </c>
      <c r="O171" s="544">
        <v>303.74</v>
      </c>
      <c r="P171" s="522">
        <f t="shared" si="17"/>
        <v>4252.3600000000006</v>
      </c>
      <c r="Q171" s="3"/>
      <c r="R171" s="105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  <c r="CA171" s="4"/>
      <c r="CB171" s="4"/>
      <c r="CC171" s="4"/>
      <c r="CD171" s="4"/>
      <c r="CE171" s="4"/>
      <c r="CF171" s="4"/>
      <c r="CG171" s="4"/>
      <c r="CH171" s="4"/>
      <c r="CI171" s="4"/>
      <c r="CJ171" s="4"/>
      <c r="CK171" s="4"/>
      <c r="CL171" s="4"/>
      <c r="CM171" s="4"/>
      <c r="CN171" s="4"/>
      <c r="CO171" s="4"/>
      <c r="CP171" s="4"/>
      <c r="CQ171" s="4"/>
      <c r="CR171" s="4"/>
      <c r="CS171" s="4"/>
      <c r="CT171" s="4"/>
      <c r="CU171" s="4"/>
      <c r="CV171" s="4"/>
      <c r="CW171" s="4"/>
      <c r="CX171" s="4"/>
      <c r="CY171" s="4"/>
      <c r="CZ171" s="4"/>
      <c r="DA171" s="4"/>
      <c r="DB171" s="4"/>
      <c r="DC171" s="4"/>
      <c r="DD171" s="4"/>
      <c r="DE171" s="4"/>
      <c r="DF171" s="4"/>
      <c r="DG171" s="4"/>
      <c r="DH171" s="4"/>
      <c r="DI171" s="4"/>
      <c r="DJ171" s="4"/>
      <c r="DK171" s="4"/>
      <c r="DL171" s="4"/>
      <c r="DM171" s="4"/>
      <c r="DN171" s="4"/>
      <c r="DO171" s="4"/>
      <c r="DP171" s="4"/>
      <c r="DQ171" s="4"/>
      <c r="DR171" s="4"/>
      <c r="DS171" s="4"/>
      <c r="DT171" s="4"/>
      <c r="DU171" s="4"/>
      <c r="DV171" s="4"/>
      <c r="DW171" s="4"/>
      <c r="DX171" s="4"/>
      <c r="DY171" s="4"/>
      <c r="DZ171" s="4"/>
      <c r="EA171" s="4"/>
      <c r="EB171" s="4"/>
      <c r="EC171" s="4"/>
      <c r="ED171" s="4"/>
      <c r="EE171" s="4"/>
      <c r="EF171" s="4"/>
      <c r="EG171" s="4"/>
      <c r="EH171" s="4"/>
      <c r="EI171" s="4"/>
      <c r="EJ171" s="4"/>
      <c r="EK171" s="4"/>
      <c r="EL171" s="4"/>
      <c r="EM171" s="4"/>
      <c r="EN171" s="4"/>
      <c r="EO171" s="4"/>
      <c r="EP171" s="4"/>
      <c r="EQ171" s="4"/>
      <c r="ER171" s="4"/>
      <c r="ES171" s="4"/>
      <c r="ET171" s="4"/>
      <c r="EU171" s="4"/>
      <c r="EV171" s="4"/>
      <c r="EW171" s="4"/>
      <c r="EX171" s="4"/>
      <c r="EY171" s="4"/>
      <c r="EZ171" s="4"/>
      <c r="FA171" s="4"/>
      <c r="FB171" s="4"/>
      <c r="FC171" s="4"/>
      <c r="FD171" s="4"/>
      <c r="FE171" s="4"/>
      <c r="FF171" s="4"/>
      <c r="FG171" s="4"/>
      <c r="FH171" s="4"/>
      <c r="FI171" s="4"/>
      <c r="FJ171" s="4"/>
      <c r="FK171" s="4"/>
      <c r="FL171" s="4"/>
      <c r="FM171" s="4"/>
      <c r="FN171" s="4"/>
      <c r="FO171" s="4"/>
      <c r="FP171" s="4"/>
      <c r="FQ171" s="4"/>
      <c r="FR171" s="4"/>
      <c r="FS171" s="4"/>
      <c r="FT171" s="4"/>
      <c r="FU171" s="4"/>
      <c r="FV171" s="4"/>
      <c r="FW171" s="4"/>
      <c r="FX171" s="4"/>
      <c r="FY171" s="4"/>
      <c r="FZ171" s="4"/>
      <c r="GA171" s="4"/>
      <c r="GB171" s="4"/>
      <c r="GC171" s="4"/>
      <c r="GD171" s="4"/>
      <c r="GE171" s="4"/>
      <c r="GF171" s="4"/>
      <c r="GG171" s="4"/>
      <c r="GH171" s="4"/>
      <c r="GI171" s="4"/>
      <c r="GJ171" s="4"/>
      <c r="GK171" s="4"/>
      <c r="GL171" s="4"/>
      <c r="GM171" s="4"/>
      <c r="GN171" s="4"/>
      <c r="GO171" s="4"/>
      <c r="GP171" s="4"/>
      <c r="GQ171" s="4"/>
      <c r="GR171" s="4"/>
      <c r="GS171" s="4"/>
      <c r="GT171" s="4"/>
      <c r="GU171" s="4"/>
      <c r="GV171" s="4"/>
      <c r="GW171" s="4"/>
      <c r="GX171" s="4"/>
      <c r="GY171" s="4"/>
      <c r="GZ171" s="4"/>
      <c r="HA171" s="4"/>
      <c r="HB171" s="4"/>
      <c r="HC171" s="4"/>
      <c r="HD171" s="4"/>
      <c r="HE171" s="4"/>
      <c r="HF171" s="4"/>
      <c r="HG171" s="4"/>
      <c r="HH171" s="4"/>
      <c r="HI171" s="4"/>
      <c r="HJ171" s="4"/>
      <c r="HK171" s="4"/>
      <c r="HL171" s="4"/>
      <c r="HM171" s="4"/>
      <c r="HN171" s="4"/>
      <c r="HO171" s="4"/>
      <c r="HP171" s="4"/>
      <c r="HQ171" s="4"/>
      <c r="HR171" s="4"/>
      <c r="HS171" s="4"/>
      <c r="HT171" s="4"/>
      <c r="HU171" s="4"/>
      <c r="HV171" s="4"/>
      <c r="HW171" s="4"/>
      <c r="HX171" s="4"/>
      <c r="HY171" s="4"/>
      <c r="HZ171" s="4"/>
      <c r="IA171" s="4"/>
      <c r="IB171" s="4"/>
      <c r="IC171" s="4"/>
      <c r="ID171" s="4"/>
      <c r="IE171" s="4"/>
      <c r="IF171" s="4"/>
      <c r="IG171" s="4"/>
    </row>
    <row r="172" spans="1:241" ht="30" customHeight="1">
      <c r="A172" s="560" t="s">
        <v>453</v>
      </c>
      <c r="B172" s="244" t="s">
        <v>36</v>
      </c>
      <c r="C172" s="632">
        <v>92890</v>
      </c>
      <c r="D172" s="586" t="s">
        <v>213</v>
      </c>
      <c r="E172" s="597" t="s">
        <v>196</v>
      </c>
      <c r="F172" s="521">
        <v>1</v>
      </c>
      <c r="G172" s="521">
        <v>1</v>
      </c>
      <c r="H172" s="521">
        <v>1</v>
      </c>
      <c r="I172" s="521">
        <v>1</v>
      </c>
      <c r="J172" s="521">
        <v>1</v>
      </c>
      <c r="K172" s="521">
        <v>1</v>
      </c>
      <c r="L172" s="521">
        <v>1</v>
      </c>
      <c r="M172" s="521">
        <v>0</v>
      </c>
      <c r="N172" s="528">
        <f t="shared" si="16"/>
        <v>7</v>
      </c>
      <c r="O172" s="544">
        <v>204.45</v>
      </c>
      <c r="P172" s="522">
        <f t="shared" si="17"/>
        <v>1431.1499999999999</v>
      </c>
      <c r="Q172" s="3"/>
      <c r="R172" s="105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  <c r="CA172" s="4"/>
      <c r="CB172" s="4"/>
      <c r="CC172" s="4"/>
      <c r="CD172" s="4"/>
      <c r="CE172" s="4"/>
      <c r="CF172" s="4"/>
      <c r="CG172" s="4"/>
      <c r="CH172" s="4"/>
      <c r="CI172" s="4"/>
      <c r="CJ172" s="4"/>
      <c r="CK172" s="4"/>
      <c r="CL172" s="4"/>
      <c r="CM172" s="4"/>
      <c r="CN172" s="4"/>
      <c r="CO172" s="4"/>
      <c r="CP172" s="4"/>
      <c r="CQ172" s="4"/>
      <c r="CR172" s="4"/>
      <c r="CS172" s="4"/>
      <c r="CT172" s="4"/>
      <c r="CU172" s="4"/>
      <c r="CV172" s="4"/>
      <c r="CW172" s="4"/>
      <c r="CX172" s="4"/>
      <c r="CY172" s="4"/>
      <c r="CZ172" s="4"/>
      <c r="DA172" s="4"/>
      <c r="DB172" s="4"/>
      <c r="DC172" s="4"/>
      <c r="DD172" s="4"/>
      <c r="DE172" s="4"/>
      <c r="DF172" s="4"/>
      <c r="DG172" s="4"/>
      <c r="DH172" s="4"/>
      <c r="DI172" s="4"/>
      <c r="DJ172" s="4"/>
      <c r="DK172" s="4"/>
      <c r="DL172" s="4"/>
      <c r="DM172" s="4"/>
      <c r="DN172" s="4"/>
      <c r="DO172" s="4"/>
      <c r="DP172" s="4"/>
      <c r="DQ172" s="4"/>
      <c r="DR172" s="4"/>
      <c r="DS172" s="4"/>
      <c r="DT172" s="4"/>
      <c r="DU172" s="4"/>
      <c r="DV172" s="4"/>
      <c r="DW172" s="4"/>
      <c r="DX172" s="4"/>
      <c r="DY172" s="4"/>
      <c r="DZ172" s="4"/>
      <c r="EA172" s="4"/>
      <c r="EB172" s="4"/>
      <c r="EC172" s="4"/>
      <c r="ED172" s="4"/>
      <c r="EE172" s="4"/>
      <c r="EF172" s="4"/>
      <c r="EG172" s="4"/>
      <c r="EH172" s="4"/>
      <c r="EI172" s="4"/>
      <c r="EJ172" s="4"/>
      <c r="EK172" s="4"/>
      <c r="EL172" s="4"/>
      <c r="EM172" s="4"/>
      <c r="EN172" s="4"/>
      <c r="EO172" s="4"/>
      <c r="EP172" s="4"/>
      <c r="EQ172" s="4"/>
      <c r="ER172" s="4"/>
      <c r="ES172" s="4"/>
      <c r="ET172" s="4"/>
      <c r="EU172" s="4"/>
      <c r="EV172" s="4"/>
      <c r="EW172" s="4"/>
      <c r="EX172" s="4"/>
      <c r="EY172" s="4"/>
      <c r="EZ172" s="4"/>
      <c r="FA172" s="4"/>
      <c r="FB172" s="4"/>
      <c r="FC172" s="4"/>
      <c r="FD172" s="4"/>
      <c r="FE172" s="4"/>
      <c r="FF172" s="4"/>
      <c r="FG172" s="4"/>
      <c r="FH172" s="4"/>
      <c r="FI172" s="4"/>
      <c r="FJ172" s="4"/>
      <c r="FK172" s="4"/>
      <c r="FL172" s="4"/>
      <c r="FM172" s="4"/>
      <c r="FN172" s="4"/>
      <c r="FO172" s="4"/>
      <c r="FP172" s="4"/>
      <c r="FQ172" s="4"/>
      <c r="FR172" s="4"/>
      <c r="FS172" s="4"/>
      <c r="FT172" s="4"/>
      <c r="FU172" s="4"/>
      <c r="FV172" s="4"/>
      <c r="FW172" s="4"/>
      <c r="FX172" s="4"/>
      <c r="FY172" s="4"/>
      <c r="FZ172" s="4"/>
      <c r="GA172" s="4"/>
      <c r="GB172" s="4"/>
      <c r="GC172" s="4"/>
      <c r="GD172" s="4"/>
      <c r="GE172" s="4"/>
      <c r="GF172" s="4"/>
      <c r="GG172" s="4"/>
      <c r="GH172" s="4"/>
      <c r="GI172" s="4"/>
      <c r="GJ172" s="4"/>
      <c r="GK172" s="4"/>
      <c r="GL172" s="4"/>
      <c r="GM172" s="4"/>
      <c r="GN172" s="4"/>
      <c r="GO172" s="4"/>
      <c r="GP172" s="4"/>
      <c r="GQ172" s="4"/>
      <c r="GR172" s="4"/>
      <c r="GS172" s="4"/>
      <c r="GT172" s="4"/>
      <c r="GU172" s="4"/>
      <c r="GV172" s="4"/>
      <c r="GW172" s="4"/>
      <c r="GX172" s="4"/>
      <c r="GY172" s="4"/>
      <c r="GZ172" s="4"/>
      <c r="HA172" s="4"/>
      <c r="HB172" s="4"/>
      <c r="HC172" s="4"/>
      <c r="HD172" s="4"/>
      <c r="HE172" s="4"/>
      <c r="HF172" s="4"/>
      <c r="HG172" s="4"/>
      <c r="HH172" s="4"/>
      <c r="HI172" s="4"/>
      <c r="HJ172" s="4"/>
      <c r="HK172" s="4"/>
      <c r="HL172" s="4"/>
      <c r="HM172" s="4"/>
      <c r="HN172" s="4"/>
      <c r="HO172" s="4"/>
      <c r="HP172" s="4"/>
      <c r="HQ172" s="4"/>
      <c r="HR172" s="4"/>
      <c r="HS172" s="4"/>
      <c r="HT172" s="4"/>
      <c r="HU172" s="4"/>
      <c r="HV172" s="4"/>
      <c r="HW172" s="4"/>
      <c r="HX172" s="4"/>
      <c r="HY172" s="4"/>
      <c r="HZ172" s="4"/>
      <c r="IA172" s="4"/>
      <c r="IB172" s="4"/>
      <c r="IC172" s="4"/>
      <c r="ID172" s="4"/>
      <c r="IE172" s="4"/>
      <c r="IF172" s="4"/>
      <c r="IG172" s="4"/>
    </row>
    <row r="173" spans="1:241" ht="41.25" customHeight="1">
      <c r="A173" s="560" t="s">
        <v>454</v>
      </c>
      <c r="B173" s="244" t="s">
        <v>36</v>
      </c>
      <c r="C173" s="633" t="s">
        <v>455</v>
      </c>
      <c r="D173" s="586" t="s">
        <v>456</v>
      </c>
      <c r="E173" s="598" t="s">
        <v>196</v>
      </c>
      <c r="F173" s="521">
        <v>0</v>
      </c>
      <c r="G173" s="521">
        <v>0</v>
      </c>
      <c r="H173" s="521">
        <v>0</v>
      </c>
      <c r="I173" s="521">
        <v>0</v>
      </c>
      <c r="J173" s="521">
        <v>0</v>
      </c>
      <c r="K173" s="521">
        <v>0</v>
      </c>
      <c r="L173" s="521">
        <v>0</v>
      </c>
      <c r="M173" s="521">
        <v>2</v>
      </c>
      <c r="N173" s="528">
        <f t="shared" si="16"/>
        <v>2</v>
      </c>
      <c r="O173" s="544">
        <v>222.1</v>
      </c>
      <c r="P173" s="522">
        <f t="shared" si="17"/>
        <v>444.2</v>
      </c>
      <c r="Q173" s="3"/>
      <c r="R173" s="105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  <c r="CA173" s="4"/>
      <c r="CB173" s="4"/>
      <c r="CC173" s="4"/>
      <c r="CD173" s="4"/>
      <c r="CE173" s="4"/>
      <c r="CF173" s="4"/>
      <c r="CG173" s="4"/>
      <c r="CH173" s="4"/>
      <c r="CI173" s="4"/>
      <c r="CJ173" s="4"/>
      <c r="CK173" s="4"/>
      <c r="CL173" s="4"/>
      <c r="CM173" s="4"/>
      <c r="CN173" s="4"/>
      <c r="CO173" s="4"/>
      <c r="CP173" s="4"/>
      <c r="CQ173" s="4"/>
      <c r="CR173" s="4"/>
      <c r="CS173" s="4"/>
      <c r="CT173" s="4"/>
      <c r="CU173" s="4"/>
      <c r="CV173" s="4"/>
      <c r="CW173" s="4"/>
      <c r="CX173" s="4"/>
      <c r="CY173" s="4"/>
      <c r="CZ173" s="4"/>
      <c r="DA173" s="4"/>
      <c r="DB173" s="4"/>
      <c r="DC173" s="4"/>
      <c r="DD173" s="4"/>
      <c r="DE173" s="4"/>
      <c r="DF173" s="4"/>
      <c r="DG173" s="4"/>
      <c r="DH173" s="4"/>
      <c r="DI173" s="4"/>
      <c r="DJ173" s="4"/>
      <c r="DK173" s="4"/>
      <c r="DL173" s="4"/>
      <c r="DM173" s="4"/>
      <c r="DN173" s="4"/>
      <c r="DO173" s="4"/>
      <c r="DP173" s="4"/>
      <c r="DQ173" s="4"/>
      <c r="DR173" s="4"/>
      <c r="DS173" s="4"/>
      <c r="DT173" s="4"/>
      <c r="DU173" s="4"/>
      <c r="DV173" s="4"/>
      <c r="DW173" s="4"/>
      <c r="DX173" s="4"/>
      <c r="DY173" s="4"/>
      <c r="DZ173" s="4"/>
      <c r="EA173" s="4"/>
      <c r="EB173" s="4"/>
      <c r="EC173" s="4"/>
      <c r="ED173" s="4"/>
      <c r="EE173" s="4"/>
      <c r="EF173" s="4"/>
      <c r="EG173" s="4"/>
      <c r="EH173" s="4"/>
      <c r="EI173" s="4"/>
      <c r="EJ173" s="4"/>
      <c r="EK173" s="4"/>
      <c r="EL173" s="4"/>
      <c r="EM173" s="4"/>
      <c r="EN173" s="4"/>
      <c r="EO173" s="4"/>
      <c r="EP173" s="4"/>
      <c r="EQ173" s="4"/>
      <c r="ER173" s="4"/>
      <c r="ES173" s="4"/>
      <c r="ET173" s="4"/>
      <c r="EU173" s="4"/>
      <c r="EV173" s="4"/>
      <c r="EW173" s="4"/>
      <c r="EX173" s="4"/>
      <c r="EY173" s="4"/>
      <c r="EZ173" s="4"/>
      <c r="FA173" s="4"/>
      <c r="FB173" s="4"/>
      <c r="FC173" s="4"/>
      <c r="FD173" s="4"/>
      <c r="FE173" s="4"/>
      <c r="FF173" s="4"/>
      <c r="FG173" s="4"/>
      <c r="FH173" s="4"/>
      <c r="FI173" s="4"/>
      <c r="FJ173" s="4"/>
      <c r="FK173" s="4"/>
      <c r="FL173" s="4"/>
      <c r="FM173" s="4"/>
      <c r="FN173" s="4"/>
      <c r="FO173" s="4"/>
      <c r="FP173" s="4"/>
      <c r="FQ173" s="4"/>
      <c r="FR173" s="4"/>
      <c r="FS173" s="4"/>
      <c r="FT173" s="4"/>
      <c r="FU173" s="4"/>
      <c r="FV173" s="4"/>
      <c r="FW173" s="4"/>
      <c r="FX173" s="4"/>
      <c r="FY173" s="4"/>
      <c r="FZ173" s="4"/>
      <c r="GA173" s="4"/>
      <c r="GB173" s="4"/>
      <c r="GC173" s="4"/>
      <c r="GD173" s="4"/>
      <c r="GE173" s="4"/>
      <c r="GF173" s="4"/>
      <c r="GG173" s="4"/>
      <c r="GH173" s="4"/>
      <c r="GI173" s="4"/>
      <c r="GJ173" s="4"/>
      <c r="GK173" s="4"/>
      <c r="GL173" s="4"/>
      <c r="GM173" s="4"/>
      <c r="GN173" s="4"/>
      <c r="GO173" s="4"/>
      <c r="GP173" s="4"/>
      <c r="GQ173" s="4"/>
      <c r="GR173" s="4"/>
      <c r="GS173" s="4"/>
      <c r="GT173" s="4"/>
      <c r="GU173" s="4"/>
      <c r="GV173" s="4"/>
      <c r="GW173" s="4"/>
      <c r="GX173" s="4"/>
      <c r="GY173" s="4"/>
      <c r="GZ173" s="4"/>
      <c r="HA173" s="4"/>
      <c r="HB173" s="4"/>
      <c r="HC173" s="4"/>
      <c r="HD173" s="4"/>
      <c r="HE173" s="4"/>
      <c r="HF173" s="4"/>
      <c r="HG173" s="4"/>
      <c r="HH173" s="4"/>
      <c r="HI173" s="4"/>
      <c r="HJ173" s="4"/>
      <c r="HK173" s="4"/>
      <c r="HL173" s="4"/>
      <c r="HM173" s="4"/>
      <c r="HN173" s="4"/>
      <c r="HO173" s="4"/>
      <c r="HP173" s="4"/>
      <c r="HQ173" s="4"/>
      <c r="HR173" s="4"/>
      <c r="HS173" s="4"/>
      <c r="HT173" s="4"/>
      <c r="HU173" s="4"/>
      <c r="HV173" s="4"/>
      <c r="HW173" s="4"/>
      <c r="HX173" s="4"/>
      <c r="HY173" s="4"/>
      <c r="HZ173" s="4"/>
      <c r="IA173" s="4"/>
      <c r="IB173" s="4"/>
      <c r="IC173" s="4"/>
      <c r="ID173" s="4"/>
      <c r="IE173" s="4"/>
      <c r="IF173" s="4"/>
      <c r="IG173" s="4"/>
    </row>
    <row r="174" spans="1:241" ht="49.5" customHeight="1">
      <c r="A174" s="560" t="s">
        <v>457</v>
      </c>
      <c r="B174" s="244" t="s">
        <v>36</v>
      </c>
      <c r="C174" s="633" t="s">
        <v>215</v>
      </c>
      <c r="D174" s="586" t="s">
        <v>216</v>
      </c>
      <c r="E174" s="598" t="s">
        <v>217</v>
      </c>
      <c r="F174" s="521">
        <v>0</v>
      </c>
      <c r="G174" s="521">
        <v>0</v>
      </c>
      <c r="H174" s="521">
        <v>0</v>
      </c>
      <c r="I174" s="521">
        <v>0</v>
      </c>
      <c r="J174" s="521">
        <v>0</v>
      </c>
      <c r="K174" s="521">
        <v>0</v>
      </c>
      <c r="L174" s="521">
        <v>0</v>
      </c>
      <c r="M174" s="521">
        <v>1</v>
      </c>
      <c r="N174" s="528">
        <f t="shared" si="16"/>
        <v>1</v>
      </c>
      <c r="O174" s="544">
        <v>139.32</v>
      </c>
      <c r="P174" s="522">
        <f t="shared" si="17"/>
        <v>139.32</v>
      </c>
      <c r="Q174" s="3"/>
      <c r="R174" s="105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  <c r="CA174" s="4"/>
      <c r="CB174" s="4"/>
      <c r="CC174" s="4"/>
      <c r="CD174" s="4"/>
      <c r="CE174" s="4"/>
      <c r="CF174" s="4"/>
      <c r="CG174" s="4"/>
      <c r="CH174" s="4"/>
      <c r="CI174" s="4"/>
      <c r="CJ174" s="4"/>
      <c r="CK174" s="4"/>
      <c r="CL174" s="4"/>
      <c r="CM174" s="4"/>
      <c r="CN174" s="4"/>
      <c r="CO174" s="4"/>
      <c r="CP174" s="4"/>
      <c r="CQ174" s="4"/>
      <c r="CR174" s="4"/>
      <c r="CS174" s="4"/>
      <c r="CT174" s="4"/>
      <c r="CU174" s="4"/>
      <c r="CV174" s="4"/>
      <c r="CW174" s="4"/>
      <c r="CX174" s="4"/>
      <c r="CY174" s="4"/>
      <c r="CZ174" s="4"/>
      <c r="DA174" s="4"/>
      <c r="DB174" s="4"/>
      <c r="DC174" s="4"/>
      <c r="DD174" s="4"/>
      <c r="DE174" s="4"/>
      <c r="DF174" s="4"/>
      <c r="DG174" s="4"/>
      <c r="DH174" s="4"/>
      <c r="DI174" s="4"/>
      <c r="DJ174" s="4"/>
      <c r="DK174" s="4"/>
      <c r="DL174" s="4"/>
      <c r="DM174" s="4"/>
      <c r="DN174" s="4"/>
      <c r="DO174" s="4"/>
      <c r="DP174" s="4"/>
      <c r="DQ174" s="4"/>
      <c r="DR174" s="4"/>
      <c r="DS174" s="4"/>
      <c r="DT174" s="4"/>
      <c r="DU174" s="4"/>
      <c r="DV174" s="4"/>
      <c r="DW174" s="4"/>
      <c r="DX174" s="4"/>
      <c r="DY174" s="4"/>
      <c r="DZ174" s="4"/>
      <c r="EA174" s="4"/>
      <c r="EB174" s="4"/>
      <c r="EC174" s="4"/>
      <c r="ED174" s="4"/>
      <c r="EE174" s="4"/>
      <c r="EF174" s="4"/>
      <c r="EG174" s="4"/>
      <c r="EH174" s="4"/>
      <c r="EI174" s="4"/>
      <c r="EJ174" s="4"/>
      <c r="EK174" s="4"/>
      <c r="EL174" s="4"/>
      <c r="EM174" s="4"/>
      <c r="EN174" s="4"/>
      <c r="EO174" s="4"/>
      <c r="EP174" s="4"/>
      <c r="EQ174" s="4"/>
      <c r="ER174" s="4"/>
      <c r="ES174" s="4"/>
      <c r="ET174" s="4"/>
      <c r="EU174" s="4"/>
      <c r="EV174" s="4"/>
      <c r="EW174" s="4"/>
      <c r="EX174" s="4"/>
      <c r="EY174" s="4"/>
      <c r="EZ174" s="4"/>
      <c r="FA174" s="4"/>
      <c r="FB174" s="4"/>
      <c r="FC174" s="4"/>
      <c r="FD174" s="4"/>
      <c r="FE174" s="4"/>
      <c r="FF174" s="4"/>
      <c r="FG174" s="4"/>
      <c r="FH174" s="4"/>
      <c r="FI174" s="4"/>
      <c r="FJ174" s="4"/>
      <c r="FK174" s="4"/>
      <c r="FL174" s="4"/>
      <c r="FM174" s="4"/>
      <c r="FN174" s="4"/>
      <c r="FO174" s="4"/>
      <c r="FP174" s="4"/>
      <c r="FQ174" s="4"/>
      <c r="FR174" s="4"/>
      <c r="FS174" s="4"/>
      <c r="FT174" s="4"/>
      <c r="FU174" s="4"/>
      <c r="FV174" s="4"/>
      <c r="FW174" s="4"/>
      <c r="FX174" s="4"/>
      <c r="FY174" s="4"/>
      <c r="FZ174" s="4"/>
      <c r="GA174" s="4"/>
      <c r="GB174" s="4"/>
      <c r="GC174" s="4"/>
      <c r="GD174" s="4"/>
      <c r="GE174" s="4"/>
      <c r="GF174" s="4"/>
      <c r="GG174" s="4"/>
      <c r="GH174" s="4"/>
      <c r="GI174" s="4"/>
      <c r="GJ174" s="4"/>
      <c r="GK174" s="4"/>
      <c r="GL174" s="4"/>
      <c r="GM174" s="4"/>
      <c r="GN174" s="4"/>
      <c r="GO174" s="4"/>
      <c r="GP174" s="4"/>
      <c r="GQ174" s="4"/>
      <c r="GR174" s="4"/>
      <c r="GS174" s="4"/>
      <c r="GT174" s="4"/>
      <c r="GU174" s="4"/>
      <c r="GV174" s="4"/>
      <c r="GW174" s="4"/>
      <c r="GX174" s="4"/>
      <c r="GY174" s="4"/>
      <c r="GZ174" s="4"/>
      <c r="HA174" s="4"/>
      <c r="HB174" s="4"/>
      <c r="HC174" s="4"/>
      <c r="HD174" s="4"/>
      <c r="HE174" s="4"/>
      <c r="HF174" s="4"/>
      <c r="HG174" s="4"/>
      <c r="HH174" s="4"/>
      <c r="HI174" s="4"/>
      <c r="HJ174" s="4"/>
      <c r="HK174" s="4"/>
      <c r="HL174" s="4"/>
      <c r="HM174" s="4"/>
      <c r="HN174" s="4"/>
      <c r="HO174" s="4"/>
      <c r="HP174" s="4"/>
      <c r="HQ174" s="4"/>
      <c r="HR174" s="4"/>
      <c r="HS174" s="4"/>
      <c r="HT174" s="4"/>
      <c r="HU174" s="4"/>
      <c r="HV174" s="4"/>
      <c r="HW174" s="4"/>
      <c r="HX174" s="4"/>
      <c r="HY174" s="4"/>
      <c r="HZ174" s="4"/>
      <c r="IA174" s="4"/>
      <c r="IB174" s="4"/>
      <c r="IC174" s="4"/>
      <c r="ID174" s="4"/>
      <c r="IE174" s="4"/>
      <c r="IF174" s="4"/>
      <c r="IG174" s="4"/>
    </row>
    <row r="175" spans="1:241" ht="44.25" customHeight="1">
      <c r="A175" s="560" t="s">
        <v>458</v>
      </c>
      <c r="B175" s="244" t="s">
        <v>36</v>
      </c>
      <c r="C175" s="633" t="s">
        <v>215</v>
      </c>
      <c r="D175" s="586" t="s">
        <v>459</v>
      </c>
      <c r="E175" s="597" t="s">
        <v>460</v>
      </c>
      <c r="F175" s="544">
        <v>0</v>
      </c>
      <c r="G175" s="544">
        <v>0</v>
      </c>
      <c r="H175" s="544">
        <v>0</v>
      </c>
      <c r="I175" s="544">
        <v>0</v>
      </c>
      <c r="J175" s="544">
        <v>0</v>
      </c>
      <c r="K175" s="544">
        <v>0</v>
      </c>
      <c r="L175" s="544">
        <v>0</v>
      </c>
      <c r="M175" s="544">
        <v>1</v>
      </c>
      <c r="N175" s="545">
        <f t="shared" si="16"/>
        <v>1</v>
      </c>
      <c r="O175" s="544">
        <v>137.06</v>
      </c>
      <c r="P175" s="551">
        <f t="shared" si="17"/>
        <v>137.06</v>
      </c>
      <c r="Q175" s="460"/>
      <c r="R175" s="105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  <c r="CA175" s="4"/>
      <c r="CB175" s="4"/>
      <c r="CC175" s="4"/>
      <c r="CD175" s="4"/>
      <c r="CE175" s="4"/>
      <c r="CF175" s="4"/>
      <c r="CG175" s="4"/>
      <c r="CH175" s="4"/>
      <c r="CI175" s="4"/>
      <c r="CJ175" s="4"/>
      <c r="CK175" s="4"/>
      <c r="CL175" s="4"/>
      <c r="CM175" s="4"/>
      <c r="CN175" s="4"/>
      <c r="CO175" s="4"/>
      <c r="CP175" s="4"/>
      <c r="CQ175" s="4"/>
      <c r="CR175" s="4"/>
      <c r="CS175" s="4"/>
      <c r="CT175" s="4"/>
      <c r="CU175" s="4"/>
      <c r="CV175" s="4"/>
      <c r="CW175" s="4"/>
      <c r="CX175" s="4"/>
      <c r="CY175" s="4"/>
      <c r="CZ175" s="4"/>
      <c r="DA175" s="4"/>
      <c r="DB175" s="4"/>
      <c r="DC175" s="4"/>
      <c r="DD175" s="4"/>
      <c r="DE175" s="4"/>
      <c r="DF175" s="4"/>
      <c r="DG175" s="4"/>
      <c r="DH175" s="4"/>
      <c r="DI175" s="4"/>
      <c r="DJ175" s="4"/>
      <c r="DK175" s="4"/>
      <c r="DL175" s="4"/>
      <c r="DM175" s="4"/>
      <c r="DN175" s="4"/>
      <c r="DO175" s="4"/>
      <c r="DP175" s="4"/>
      <c r="DQ175" s="4"/>
      <c r="DR175" s="4"/>
      <c r="DS175" s="4"/>
      <c r="DT175" s="4"/>
      <c r="DU175" s="4"/>
      <c r="DV175" s="4"/>
      <c r="DW175" s="4"/>
      <c r="DX175" s="4"/>
      <c r="DY175" s="4"/>
      <c r="DZ175" s="4"/>
      <c r="EA175" s="4"/>
      <c r="EB175" s="4"/>
      <c r="EC175" s="4"/>
      <c r="ED175" s="4"/>
      <c r="EE175" s="4"/>
      <c r="EF175" s="4"/>
      <c r="EG175" s="4"/>
      <c r="EH175" s="4"/>
      <c r="EI175" s="4"/>
      <c r="EJ175" s="4"/>
      <c r="EK175" s="4"/>
      <c r="EL175" s="4"/>
      <c r="EM175" s="4"/>
      <c r="EN175" s="4"/>
      <c r="EO175" s="4"/>
      <c r="EP175" s="4"/>
      <c r="EQ175" s="4"/>
      <c r="ER175" s="4"/>
      <c r="ES175" s="4"/>
      <c r="ET175" s="4"/>
      <c r="EU175" s="4"/>
      <c r="EV175" s="4"/>
      <c r="EW175" s="4"/>
      <c r="EX175" s="4"/>
      <c r="EY175" s="4"/>
      <c r="EZ175" s="4"/>
      <c r="FA175" s="4"/>
      <c r="FB175" s="4"/>
      <c r="FC175" s="4"/>
      <c r="FD175" s="4"/>
      <c r="FE175" s="4"/>
      <c r="FF175" s="4"/>
      <c r="FG175" s="4"/>
      <c r="FH175" s="4"/>
      <c r="FI175" s="4"/>
      <c r="FJ175" s="4"/>
      <c r="FK175" s="4"/>
      <c r="FL175" s="4"/>
      <c r="FM175" s="4"/>
      <c r="FN175" s="4"/>
      <c r="FO175" s="4"/>
      <c r="FP175" s="4"/>
      <c r="FQ175" s="4"/>
      <c r="FR175" s="4"/>
      <c r="FS175" s="4"/>
      <c r="FT175" s="4"/>
      <c r="FU175" s="4"/>
      <c r="FV175" s="4"/>
      <c r="FW175" s="4"/>
      <c r="FX175" s="4"/>
      <c r="FY175" s="4"/>
      <c r="FZ175" s="4"/>
      <c r="GA175" s="4"/>
      <c r="GB175" s="4"/>
      <c r="GC175" s="4"/>
      <c r="GD175" s="4"/>
      <c r="GE175" s="4"/>
      <c r="GF175" s="4"/>
      <c r="GG175" s="4"/>
      <c r="GH175" s="4"/>
      <c r="GI175" s="4"/>
      <c r="GJ175" s="4"/>
      <c r="GK175" s="4"/>
      <c r="GL175" s="4"/>
      <c r="GM175" s="4"/>
      <c r="GN175" s="4"/>
      <c r="GO175" s="4"/>
      <c r="GP175" s="4"/>
      <c r="GQ175" s="4"/>
      <c r="GR175" s="4"/>
      <c r="GS175" s="4"/>
      <c r="GT175" s="4"/>
      <c r="GU175" s="4"/>
      <c r="GV175" s="4"/>
      <c r="GW175" s="4"/>
      <c r="GX175" s="4"/>
      <c r="GY175" s="4"/>
      <c r="GZ175" s="4"/>
      <c r="HA175" s="4"/>
      <c r="HB175" s="4"/>
      <c r="HC175" s="4"/>
      <c r="HD175" s="4"/>
      <c r="HE175" s="4"/>
      <c r="HF175" s="4"/>
      <c r="HG175" s="4"/>
      <c r="HH175" s="4"/>
      <c r="HI175" s="4"/>
      <c r="HJ175" s="4"/>
      <c r="HK175" s="4"/>
      <c r="HL175" s="4"/>
      <c r="HM175" s="4"/>
      <c r="HN175" s="4"/>
      <c r="HO175" s="4"/>
      <c r="HP175" s="4"/>
      <c r="HQ175" s="4"/>
      <c r="HR175" s="4"/>
      <c r="HS175" s="4"/>
      <c r="HT175" s="4"/>
      <c r="HU175" s="4"/>
      <c r="HV175" s="4"/>
      <c r="HW175" s="4"/>
      <c r="HX175" s="4"/>
      <c r="HY175" s="4"/>
      <c r="HZ175" s="4"/>
      <c r="IA175" s="4"/>
      <c r="IB175" s="4"/>
      <c r="IC175" s="4"/>
      <c r="ID175" s="4"/>
      <c r="IE175" s="4"/>
      <c r="IF175" s="4"/>
      <c r="IG175" s="4"/>
    </row>
    <row r="176" spans="1:241" ht="35.25" customHeight="1">
      <c r="A176" s="560" t="s">
        <v>461</v>
      </c>
      <c r="B176" s="244" t="s">
        <v>36</v>
      </c>
      <c r="C176" s="633" t="s">
        <v>462</v>
      </c>
      <c r="D176" s="586" t="s">
        <v>463</v>
      </c>
      <c r="E176" s="599" t="s">
        <v>196</v>
      </c>
      <c r="F176" s="544">
        <v>3</v>
      </c>
      <c r="G176" s="544">
        <v>3</v>
      </c>
      <c r="H176" s="544">
        <v>3</v>
      </c>
      <c r="I176" s="544">
        <v>3</v>
      </c>
      <c r="J176" s="544">
        <v>3</v>
      </c>
      <c r="K176" s="544">
        <v>3</v>
      </c>
      <c r="L176" s="544">
        <v>3</v>
      </c>
      <c r="M176" s="544">
        <v>4</v>
      </c>
      <c r="N176" s="545">
        <f t="shared" si="16"/>
        <v>25</v>
      </c>
      <c r="O176" s="544">
        <v>118.87</v>
      </c>
      <c r="P176" s="551">
        <f t="shared" si="17"/>
        <v>2971.75</v>
      </c>
      <c r="Q176" s="460"/>
      <c r="R176" s="105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  <c r="CA176" s="4"/>
      <c r="CB176" s="4"/>
      <c r="CC176" s="4"/>
      <c r="CD176" s="4"/>
      <c r="CE176" s="4"/>
      <c r="CF176" s="4"/>
      <c r="CG176" s="4"/>
      <c r="CH176" s="4"/>
      <c r="CI176" s="4"/>
      <c r="CJ176" s="4"/>
      <c r="CK176" s="4"/>
      <c r="CL176" s="4"/>
      <c r="CM176" s="4"/>
      <c r="CN176" s="4"/>
      <c r="CO176" s="4"/>
      <c r="CP176" s="4"/>
      <c r="CQ176" s="4"/>
      <c r="CR176" s="4"/>
      <c r="CS176" s="4"/>
      <c r="CT176" s="4"/>
      <c r="CU176" s="4"/>
      <c r="CV176" s="4"/>
      <c r="CW176" s="4"/>
      <c r="CX176" s="4"/>
      <c r="CY176" s="4"/>
      <c r="CZ176" s="4"/>
      <c r="DA176" s="4"/>
      <c r="DB176" s="4"/>
      <c r="DC176" s="4"/>
      <c r="DD176" s="4"/>
      <c r="DE176" s="4"/>
      <c r="DF176" s="4"/>
      <c r="DG176" s="4"/>
      <c r="DH176" s="4"/>
      <c r="DI176" s="4"/>
      <c r="DJ176" s="4"/>
      <c r="DK176" s="4"/>
      <c r="DL176" s="4"/>
      <c r="DM176" s="4"/>
      <c r="DN176" s="4"/>
      <c r="DO176" s="4"/>
      <c r="DP176" s="4"/>
      <c r="DQ176" s="4"/>
      <c r="DR176" s="4"/>
      <c r="DS176" s="4"/>
      <c r="DT176" s="4"/>
      <c r="DU176" s="4"/>
      <c r="DV176" s="4"/>
      <c r="DW176" s="4"/>
      <c r="DX176" s="4"/>
      <c r="DY176" s="4"/>
      <c r="DZ176" s="4"/>
      <c r="EA176" s="4"/>
      <c r="EB176" s="4"/>
      <c r="EC176" s="4"/>
      <c r="ED176" s="4"/>
      <c r="EE176" s="4"/>
      <c r="EF176" s="4"/>
      <c r="EG176" s="4"/>
      <c r="EH176" s="4"/>
      <c r="EI176" s="4"/>
      <c r="EJ176" s="4"/>
      <c r="EK176" s="4"/>
      <c r="EL176" s="4"/>
      <c r="EM176" s="4"/>
      <c r="EN176" s="4"/>
      <c r="EO176" s="4"/>
      <c r="EP176" s="4"/>
      <c r="EQ176" s="4"/>
      <c r="ER176" s="4"/>
      <c r="ES176" s="4"/>
      <c r="ET176" s="4"/>
      <c r="EU176" s="4"/>
      <c r="EV176" s="4"/>
      <c r="EW176" s="4"/>
      <c r="EX176" s="4"/>
      <c r="EY176" s="4"/>
      <c r="EZ176" s="4"/>
      <c r="FA176" s="4"/>
      <c r="FB176" s="4"/>
      <c r="FC176" s="4"/>
      <c r="FD176" s="4"/>
      <c r="FE176" s="4"/>
      <c r="FF176" s="4"/>
      <c r="FG176" s="4"/>
      <c r="FH176" s="4"/>
      <c r="FI176" s="4"/>
      <c r="FJ176" s="4"/>
      <c r="FK176" s="4"/>
      <c r="FL176" s="4"/>
      <c r="FM176" s="4"/>
      <c r="FN176" s="4"/>
      <c r="FO176" s="4"/>
      <c r="FP176" s="4"/>
      <c r="FQ176" s="4"/>
      <c r="FR176" s="4"/>
      <c r="FS176" s="4"/>
      <c r="FT176" s="4"/>
      <c r="FU176" s="4"/>
      <c r="FV176" s="4"/>
      <c r="FW176" s="4"/>
      <c r="FX176" s="4"/>
      <c r="FY176" s="4"/>
      <c r="FZ176" s="4"/>
      <c r="GA176" s="4"/>
      <c r="GB176" s="4"/>
      <c r="GC176" s="4"/>
      <c r="GD176" s="4"/>
      <c r="GE176" s="4"/>
      <c r="GF176" s="4"/>
      <c r="GG176" s="4"/>
      <c r="GH176" s="4"/>
      <c r="GI176" s="4"/>
      <c r="GJ176" s="4"/>
      <c r="GK176" s="4"/>
      <c r="GL176" s="4"/>
      <c r="GM176" s="4"/>
      <c r="GN176" s="4"/>
      <c r="GO176" s="4"/>
      <c r="GP176" s="4"/>
      <c r="GQ176" s="4"/>
      <c r="GR176" s="4"/>
      <c r="GS176" s="4"/>
      <c r="GT176" s="4"/>
      <c r="GU176" s="4"/>
      <c r="GV176" s="4"/>
      <c r="GW176" s="4"/>
      <c r="GX176" s="4"/>
      <c r="GY176" s="4"/>
      <c r="GZ176" s="4"/>
      <c r="HA176" s="4"/>
      <c r="HB176" s="4"/>
      <c r="HC176" s="4"/>
      <c r="HD176" s="4"/>
      <c r="HE176" s="4"/>
      <c r="HF176" s="4"/>
      <c r="HG176" s="4"/>
      <c r="HH176" s="4"/>
      <c r="HI176" s="4"/>
      <c r="HJ176" s="4"/>
      <c r="HK176" s="4"/>
      <c r="HL176" s="4"/>
      <c r="HM176" s="4"/>
      <c r="HN176" s="4"/>
      <c r="HO176" s="4"/>
      <c r="HP176" s="4"/>
      <c r="HQ176" s="4"/>
      <c r="HR176" s="4"/>
      <c r="HS176" s="4"/>
      <c r="HT176" s="4"/>
      <c r="HU176" s="4"/>
      <c r="HV176" s="4"/>
      <c r="HW176" s="4"/>
      <c r="HX176" s="4"/>
      <c r="HY176" s="4"/>
      <c r="HZ176" s="4"/>
      <c r="IA176" s="4"/>
      <c r="IB176" s="4"/>
      <c r="IC176" s="4"/>
      <c r="ID176" s="4"/>
      <c r="IE176" s="4"/>
      <c r="IF176" s="4"/>
      <c r="IG176" s="4"/>
    </row>
    <row r="177" spans="1:241" ht="27.75" customHeight="1">
      <c r="A177" s="560" t="s">
        <v>464</v>
      </c>
      <c r="B177" s="244" t="s">
        <v>36</v>
      </c>
      <c r="C177" s="633" t="s">
        <v>465</v>
      </c>
      <c r="D177" s="586" t="s">
        <v>466</v>
      </c>
      <c r="E177" s="599" t="s">
        <v>196</v>
      </c>
      <c r="F177" s="544">
        <v>0</v>
      </c>
      <c r="G177" s="544">
        <v>0</v>
      </c>
      <c r="H177" s="544">
        <v>0</v>
      </c>
      <c r="I177" s="544">
        <v>0</v>
      </c>
      <c r="J177" s="544">
        <v>0</v>
      </c>
      <c r="K177" s="544">
        <v>0</v>
      </c>
      <c r="L177" s="544">
        <v>0</v>
      </c>
      <c r="M177" s="544">
        <v>2</v>
      </c>
      <c r="N177" s="545">
        <f t="shared" si="16"/>
        <v>2</v>
      </c>
      <c r="O177" s="544">
        <v>83.19</v>
      </c>
      <c r="P177" s="551">
        <f t="shared" si="17"/>
        <v>166.38</v>
      </c>
      <c r="Q177" s="460"/>
      <c r="R177" s="105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  <c r="CA177" s="4"/>
      <c r="CB177" s="4"/>
      <c r="CC177" s="4"/>
      <c r="CD177" s="4"/>
      <c r="CE177" s="4"/>
      <c r="CF177" s="4"/>
      <c r="CG177" s="4"/>
      <c r="CH177" s="4"/>
      <c r="CI177" s="4"/>
      <c r="CJ177" s="4"/>
      <c r="CK177" s="4"/>
      <c r="CL177" s="4"/>
      <c r="CM177" s="4"/>
      <c r="CN177" s="4"/>
      <c r="CO177" s="4"/>
      <c r="CP177" s="4"/>
      <c r="CQ177" s="4"/>
      <c r="CR177" s="4"/>
      <c r="CS177" s="4"/>
      <c r="CT177" s="4"/>
      <c r="CU177" s="4"/>
      <c r="CV177" s="4"/>
      <c r="CW177" s="4"/>
      <c r="CX177" s="4"/>
      <c r="CY177" s="4"/>
      <c r="CZ177" s="4"/>
      <c r="DA177" s="4"/>
      <c r="DB177" s="4"/>
      <c r="DC177" s="4"/>
      <c r="DD177" s="4"/>
      <c r="DE177" s="4"/>
      <c r="DF177" s="4"/>
      <c r="DG177" s="4"/>
      <c r="DH177" s="4"/>
      <c r="DI177" s="4"/>
      <c r="DJ177" s="4"/>
      <c r="DK177" s="4"/>
      <c r="DL177" s="4"/>
      <c r="DM177" s="4"/>
      <c r="DN177" s="4"/>
      <c r="DO177" s="4"/>
      <c r="DP177" s="4"/>
      <c r="DQ177" s="4"/>
      <c r="DR177" s="4"/>
      <c r="DS177" s="4"/>
      <c r="DT177" s="4"/>
      <c r="DU177" s="4"/>
      <c r="DV177" s="4"/>
      <c r="DW177" s="4"/>
      <c r="DX177" s="4"/>
      <c r="DY177" s="4"/>
      <c r="DZ177" s="4"/>
      <c r="EA177" s="4"/>
      <c r="EB177" s="4"/>
      <c r="EC177" s="4"/>
      <c r="ED177" s="4"/>
      <c r="EE177" s="4"/>
      <c r="EF177" s="4"/>
      <c r="EG177" s="4"/>
      <c r="EH177" s="4"/>
      <c r="EI177" s="4"/>
      <c r="EJ177" s="4"/>
      <c r="EK177" s="4"/>
      <c r="EL177" s="4"/>
      <c r="EM177" s="4"/>
      <c r="EN177" s="4"/>
      <c r="EO177" s="4"/>
      <c r="EP177" s="4"/>
      <c r="EQ177" s="4"/>
      <c r="ER177" s="4"/>
      <c r="ES177" s="4"/>
      <c r="ET177" s="4"/>
      <c r="EU177" s="4"/>
      <c r="EV177" s="4"/>
      <c r="EW177" s="4"/>
      <c r="EX177" s="4"/>
      <c r="EY177" s="4"/>
      <c r="EZ177" s="4"/>
      <c r="FA177" s="4"/>
      <c r="FB177" s="4"/>
      <c r="FC177" s="4"/>
      <c r="FD177" s="4"/>
      <c r="FE177" s="4"/>
      <c r="FF177" s="4"/>
      <c r="FG177" s="4"/>
      <c r="FH177" s="4"/>
      <c r="FI177" s="4"/>
      <c r="FJ177" s="4"/>
      <c r="FK177" s="4"/>
      <c r="FL177" s="4"/>
      <c r="FM177" s="4"/>
      <c r="FN177" s="4"/>
      <c r="FO177" s="4"/>
      <c r="FP177" s="4"/>
      <c r="FQ177" s="4"/>
      <c r="FR177" s="4"/>
      <c r="FS177" s="4"/>
      <c r="FT177" s="4"/>
      <c r="FU177" s="4"/>
      <c r="FV177" s="4"/>
      <c r="FW177" s="4"/>
      <c r="FX177" s="4"/>
      <c r="FY177" s="4"/>
      <c r="FZ177" s="4"/>
      <c r="GA177" s="4"/>
      <c r="GB177" s="4"/>
      <c r="GC177" s="4"/>
      <c r="GD177" s="4"/>
      <c r="GE177" s="4"/>
      <c r="GF177" s="4"/>
      <c r="GG177" s="4"/>
      <c r="GH177" s="4"/>
      <c r="GI177" s="4"/>
      <c r="GJ177" s="4"/>
      <c r="GK177" s="4"/>
      <c r="GL177" s="4"/>
      <c r="GM177" s="4"/>
      <c r="GN177" s="4"/>
      <c r="GO177" s="4"/>
      <c r="GP177" s="4"/>
      <c r="GQ177" s="4"/>
      <c r="GR177" s="4"/>
      <c r="GS177" s="4"/>
      <c r="GT177" s="4"/>
      <c r="GU177" s="4"/>
      <c r="GV177" s="4"/>
      <c r="GW177" s="4"/>
      <c r="GX177" s="4"/>
      <c r="GY177" s="4"/>
      <c r="GZ177" s="4"/>
      <c r="HA177" s="4"/>
      <c r="HB177" s="4"/>
      <c r="HC177" s="4"/>
      <c r="HD177" s="4"/>
      <c r="HE177" s="4"/>
      <c r="HF177" s="4"/>
      <c r="HG177" s="4"/>
      <c r="HH177" s="4"/>
      <c r="HI177" s="4"/>
      <c r="HJ177" s="4"/>
      <c r="HK177" s="4"/>
      <c r="HL177" s="4"/>
      <c r="HM177" s="4"/>
      <c r="HN177" s="4"/>
      <c r="HO177" s="4"/>
      <c r="HP177" s="4"/>
      <c r="HQ177" s="4"/>
      <c r="HR177" s="4"/>
      <c r="HS177" s="4"/>
      <c r="HT177" s="4"/>
      <c r="HU177" s="4"/>
      <c r="HV177" s="4"/>
      <c r="HW177" s="4"/>
      <c r="HX177" s="4"/>
      <c r="HY177" s="4"/>
      <c r="HZ177" s="4"/>
      <c r="IA177" s="4"/>
      <c r="IB177" s="4"/>
      <c r="IC177" s="4"/>
      <c r="ID177" s="4"/>
      <c r="IE177" s="4"/>
      <c r="IF177" s="4"/>
      <c r="IG177" s="4"/>
    </row>
    <row r="178" spans="1:241" ht="33" customHeight="1">
      <c r="A178" s="560" t="s">
        <v>467</v>
      </c>
      <c r="B178" s="244" t="s">
        <v>36</v>
      </c>
      <c r="C178" s="640">
        <v>101926</v>
      </c>
      <c r="D178" s="586" t="s">
        <v>468</v>
      </c>
      <c r="E178" s="597" t="s">
        <v>196</v>
      </c>
      <c r="F178" s="545">
        <v>0</v>
      </c>
      <c r="G178" s="545">
        <v>0</v>
      </c>
      <c r="H178" s="545">
        <v>0</v>
      </c>
      <c r="I178" s="552">
        <v>0</v>
      </c>
      <c r="J178" s="552">
        <v>0</v>
      </c>
      <c r="K178" s="552">
        <v>0</v>
      </c>
      <c r="L178" s="552">
        <v>0</v>
      </c>
      <c r="M178" s="552">
        <v>2</v>
      </c>
      <c r="N178" s="545">
        <f t="shared" si="16"/>
        <v>2</v>
      </c>
      <c r="O178" s="544">
        <v>392.42</v>
      </c>
      <c r="P178" s="551">
        <f t="shared" si="17"/>
        <v>784.84</v>
      </c>
      <c r="Q178" s="460"/>
      <c r="R178" s="105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  <c r="CA178" s="4"/>
      <c r="CB178" s="4"/>
      <c r="CC178" s="4"/>
      <c r="CD178" s="4"/>
      <c r="CE178" s="4"/>
      <c r="CF178" s="4"/>
      <c r="CG178" s="4"/>
      <c r="CH178" s="4"/>
      <c r="CI178" s="4"/>
      <c r="CJ178" s="4"/>
      <c r="CK178" s="4"/>
      <c r="CL178" s="4"/>
      <c r="CM178" s="4"/>
      <c r="CN178" s="4"/>
      <c r="CO178" s="4"/>
      <c r="CP178" s="4"/>
      <c r="CQ178" s="4"/>
      <c r="CR178" s="4"/>
      <c r="CS178" s="4"/>
      <c r="CT178" s="4"/>
      <c r="CU178" s="4"/>
      <c r="CV178" s="4"/>
      <c r="CW178" s="4"/>
      <c r="CX178" s="4"/>
      <c r="CY178" s="4"/>
      <c r="CZ178" s="4"/>
      <c r="DA178" s="4"/>
      <c r="DB178" s="4"/>
      <c r="DC178" s="4"/>
      <c r="DD178" s="4"/>
      <c r="DE178" s="4"/>
      <c r="DF178" s="4"/>
      <c r="DG178" s="4"/>
      <c r="DH178" s="4"/>
      <c r="DI178" s="4"/>
      <c r="DJ178" s="4"/>
      <c r="DK178" s="4"/>
      <c r="DL178" s="4"/>
      <c r="DM178" s="4"/>
      <c r="DN178" s="4"/>
      <c r="DO178" s="4"/>
      <c r="DP178" s="4"/>
      <c r="DQ178" s="4"/>
      <c r="DR178" s="4"/>
      <c r="DS178" s="4"/>
      <c r="DT178" s="4"/>
      <c r="DU178" s="4"/>
      <c r="DV178" s="4"/>
      <c r="DW178" s="4"/>
      <c r="DX178" s="4"/>
      <c r="DY178" s="4"/>
      <c r="DZ178" s="4"/>
      <c r="EA178" s="4"/>
      <c r="EB178" s="4"/>
      <c r="EC178" s="4"/>
      <c r="ED178" s="4"/>
      <c r="EE178" s="4"/>
      <c r="EF178" s="4"/>
      <c r="EG178" s="4"/>
      <c r="EH178" s="4"/>
      <c r="EI178" s="4"/>
      <c r="EJ178" s="4"/>
      <c r="EK178" s="4"/>
      <c r="EL178" s="4"/>
      <c r="EM178" s="4"/>
      <c r="EN178" s="4"/>
      <c r="EO178" s="4"/>
      <c r="EP178" s="4"/>
      <c r="EQ178" s="4"/>
      <c r="ER178" s="4"/>
      <c r="ES178" s="4"/>
      <c r="ET178" s="4"/>
      <c r="EU178" s="4"/>
      <c r="EV178" s="4"/>
      <c r="EW178" s="4"/>
      <c r="EX178" s="4"/>
      <c r="EY178" s="4"/>
      <c r="EZ178" s="4"/>
      <c r="FA178" s="4"/>
      <c r="FB178" s="4"/>
      <c r="FC178" s="4"/>
      <c r="FD178" s="4"/>
      <c r="FE178" s="4"/>
      <c r="FF178" s="4"/>
      <c r="FG178" s="4"/>
      <c r="FH178" s="4"/>
      <c r="FI178" s="4"/>
      <c r="FJ178" s="4"/>
      <c r="FK178" s="4"/>
      <c r="FL178" s="4"/>
      <c r="FM178" s="4"/>
      <c r="FN178" s="4"/>
      <c r="FO178" s="4"/>
      <c r="FP178" s="4"/>
      <c r="FQ178" s="4"/>
      <c r="FR178" s="4"/>
      <c r="FS178" s="4"/>
      <c r="FT178" s="4"/>
      <c r="FU178" s="4"/>
      <c r="FV178" s="4"/>
      <c r="FW178" s="4"/>
      <c r="FX178" s="4"/>
      <c r="FY178" s="4"/>
      <c r="FZ178" s="4"/>
      <c r="GA178" s="4"/>
      <c r="GB178" s="4"/>
      <c r="GC178" s="4"/>
      <c r="GD178" s="4"/>
      <c r="GE178" s="4"/>
      <c r="GF178" s="4"/>
      <c r="GG178" s="4"/>
      <c r="GH178" s="4"/>
      <c r="GI178" s="4"/>
      <c r="GJ178" s="4"/>
      <c r="GK178" s="4"/>
      <c r="GL178" s="4"/>
      <c r="GM178" s="4"/>
      <c r="GN178" s="4"/>
      <c r="GO178" s="4"/>
      <c r="GP178" s="4"/>
      <c r="GQ178" s="4"/>
      <c r="GR178" s="4"/>
      <c r="GS178" s="4"/>
      <c r="GT178" s="4"/>
      <c r="GU178" s="4"/>
      <c r="GV178" s="4"/>
      <c r="GW178" s="4"/>
      <c r="GX178" s="4"/>
      <c r="GY178" s="4"/>
      <c r="GZ178" s="4"/>
      <c r="HA178" s="4"/>
      <c r="HB178" s="4"/>
      <c r="HC178" s="4"/>
      <c r="HD178" s="4"/>
      <c r="HE178" s="4"/>
      <c r="HF178" s="4"/>
      <c r="HG178" s="4"/>
      <c r="HH178" s="4"/>
      <c r="HI178" s="4"/>
      <c r="HJ178" s="4"/>
      <c r="HK178" s="4"/>
      <c r="HL178" s="4"/>
      <c r="HM178" s="4"/>
      <c r="HN178" s="4"/>
      <c r="HO178" s="4"/>
      <c r="HP178" s="4"/>
      <c r="HQ178" s="4"/>
      <c r="HR178" s="4"/>
      <c r="HS178" s="4"/>
      <c r="HT178" s="4"/>
      <c r="HU178" s="4"/>
      <c r="HV178" s="4"/>
      <c r="HW178" s="4"/>
      <c r="HX178" s="4"/>
      <c r="HY178" s="4"/>
      <c r="HZ178" s="4"/>
      <c r="IA178" s="4"/>
      <c r="IB178" s="4"/>
      <c r="IC178" s="4"/>
      <c r="ID178" s="4"/>
      <c r="IE178" s="4"/>
      <c r="IF178" s="4"/>
      <c r="IG178" s="4"/>
    </row>
    <row r="179" spans="1:241" ht="35.25" customHeight="1">
      <c r="A179" s="560" t="s">
        <v>469</v>
      </c>
      <c r="B179" s="244" t="s">
        <v>36</v>
      </c>
      <c r="C179" s="640">
        <v>92358</v>
      </c>
      <c r="D179" s="586" t="s">
        <v>470</v>
      </c>
      <c r="E179" s="597" t="s">
        <v>196</v>
      </c>
      <c r="F179" s="545">
        <v>0</v>
      </c>
      <c r="G179" s="545">
        <v>0</v>
      </c>
      <c r="H179" s="545">
        <v>0</v>
      </c>
      <c r="I179" s="552">
        <v>0</v>
      </c>
      <c r="J179" s="552">
        <v>0</v>
      </c>
      <c r="K179" s="552">
        <v>0</v>
      </c>
      <c r="L179" s="552">
        <v>0</v>
      </c>
      <c r="M179" s="552">
        <v>1</v>
      </c>
      <c r="N179" s="545">
        <f t="shared" si="16"/>
        <v>1</v>
      </c>
      <c r="O179" s="544">
        <v>236.67</v>
      </c>
      <c r="P179" s="551">
        <f t="shared" si="17"/>
        <v>236.67</v>
      </c>
      <c r="Q179" s="460"/>
      <c r="R179" s="105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  <c r="CA179" s="4"/>
      <c r="CB179" s="4"/>
      <c r="CC179" s="4"/>
      <c r="CD179" s="4"/>
      <c r="CE179" s="4"/>
      <c r="CF179" s="4"/>
      <c r="CG179" s="4"/>
      <c r="CH179" s="4"/>
      <c r="CI179" s="4"/>
      <c r="CJ179" s="4"/>
      <c r="CK179" s="4"/>
      <c r="CL179" s="4"/>
      <c r="CM179" s="4"/>
      <c r="CN179" s="4"/>
      <c r="CO179" s="4"/>
      <c r="CP179" s="4"/>
      <c r="CQ179" s="4"/>
      <c r="CR179" s="4"/>
      <c r="CS179" s="4"/>
      <c r="CT179" s="4"/>
      <c r="CU179" s="4"/>
      <c r="CV179" s="4"/>
      <c r="CW179" s="4"/>
      <c r="CX179" s="4"/>
      <c r="CY179" s="4"/>
      <c r="CZ179" s="4"/>
      <c r="DA179" s="4"/>
      <c r="DB179" s="4"/>
      <c r="DC179" s="4"/>
      <c r="DD179" s="4"/>
      <c r="DE179" s="4"/>
      <c r="DF179" s="4"/>
      <c r="DG179" s="4"/>
      <c r="DH179" s="4"/>
      <c r="DI179" s="4"/>
      <c r="DJ179" s="4"/>
      <c r="DK179" s="4"/>
      <c r="DL179" s="4"/>
      <c r="DM179" s="4"/>
      <c r="DN179" s="4"/>
      <c r="DO179" s="4"/>
      <c r="DP179" s="4"/>
      <c r="DQ179" s="4"/>
      <c r="DR179" s="4"/>
      <c r="DS179" s="4"/>
      <c r="DT179" s="4"/>
      <c r="DU179" s="4"/>
      <c r="DV179" s="4"/>
      <c r="DW179" s="4"/>
      <c r="DX179" s="4"/>
      <c r="DY179" s="4"/>
      <c r="DZ179" s="4"/>
      <c r="EA179" s="4"/>
      <c r="EB179" s="4"/>
      <c r="EC179" s="4"/>
      <c r="ED179" s="4"/>
      <c r="EE179" s="4"/>
      <c r="EF179" s="4"/>
      <c r="EG179" s="4"/>
      <c r="EH179" s="4"/>
      <c r="EI179" s="4"/>
      <c r="EJ179" s="4"/>
      <c r="EK179" s="4"/>
      <c r="EL179" s="4"/>
      <c r="EM179" s="4"/>
      <c r="EN179" s="4"/>
      <c r="EO179" s="4"/>
      <c r="EP179" s="4"/>
      <c r="EQ179" s="4"/>
      <c r="ER179" s="4"/>
      <c r="ES179" s="4"/>
      <c r="ET179" s="4"/>
      <c r="EU179" s="4"/>
      <c r="EV179" s="4"/>
      <c r="EW179" s="4"/>
      <c r="EX179" s="4"/>
      <c r="EY179" s="4"/>
      <c r="EZ179" s="4"/>
      <c r="FA179" s="4"/>
      <c r="FB179" s="4"/>
      <c r="FC179" s="4"/>
      <c r="FD179" s="4"/>
      <c r="FE179" s="4"/>
      <c r="FF179" s="4"/>
      <c r="FG179" s="4"/>
      <c r="FH179" s="4"/>
      <c r="FI179" s="4"/>
      <c r="FJ179" s="4"/>
      <c r="FK179" s="4"/>
      <c r="FL179" s="4"/>
      <c r="FM179" s="4"/>
      <c r="FN179" s="4"/>
      <c r="FO179" s="4"/>
      <c r="FP179" s="4"/>
      <c r="FQ179" s="4"/>
      <c r="FR179" s="4"/>
      <c r="FS179" s="4"/>
      <c r="FT179" s="4"/>
      <c r="FU179" s="4"/>
      <c r="FV179" s="4"/>
      <c r="FW179" s="4"/>
      <c r="FX179" s="4"/>
      <c r="FY179" s="4"/>
      <c r="FZ179" s="4"/>
      <c r="GA179" s="4"/>
      <c r="GB179" s="4"/>
      <c r="GC179" s="4"/>
      <c r="GD179" s="4"/>
      <c r="GE179" s="4"/>
      <c r="GF179" s="4"/>
      <c r="GG179" s="4"/>
      <c r="GH179" s="4"/>
      <c r="GI179" s="4"/>
      <c r="GJ179" s="4"/>
      <c r="GK179" s="4"/>
      <c r="GL179" s="4"/>
      <c r="GM179" s="4"/>
      <c r="GN179" s="4"/>
      <c r="GO179" s="4"/>
      <c r="GP179" s="4"/>
      <c r="GQ179" s="4"/>
      <c r="GR179" s="4"/>
      <c r="GS179" s="4"/>
      <c r="GT179" s="4"/>
      <c r="GU179" s="4"/>
      <c r="GV179" s="4"/>
      <c r="GW179" s="4"/>
      <c r="GX179" s="4"/>
      <c r="GY179" s="4"/>
      <c r="GZ179" s="4"/>
      <c r="HA179" s="4"/>
      <c r="HB179" s="4"/>
      <c r="HC179" s="4"/>
      <c r="HD179" s="4"/>
      <c r="HE179" s="4"/>
      <c r="HF179" s="4"/>
      <c r="HG179" s="4"/>
      <c r="HH179" s="4"/>
      <c r="HI179" s="4"/>
      <c r="HJ179" s="4"/>
      <c r="HK179" s="4"/>
      <c r="HL179" s="4"/>
      <c r="HM179" s="4"/>
      <c r="HN179" s="4"/>
      <c r="HO179" s="4"/>
      <c r="HP179" s="4"/>
      <c r="HQ179" s="4"/>
      <c r="HR179" s="4"/>
      <c r="HS179" s="4"/>
      <c r="HT179" s="4"/>
      <c r="HU179" s="4"/>
      <c r="HV179" s="4"/>
      <c r="HW179" s="4"/>
      <c r="HX179" s="4"/>
      <c r="HY179" s="4"/>
      <c r="HZ179" s="4"/>
      <c r="IA179" s="4"/>
      <c r="IB179" s="4"/>
      <c r="IC179" s="4"/>
      <c r="ID179" s="4"/>
      <c r="IE179" s="4"/>
      <c r="IF179" s="4"/>
      <c r="IG179" s="4"/>
    </row>
    <row r="180" spans="1:241" ht="21.75" customHeight="1">
      <c r="A180" s="560" t="s">
        <v>471</v>
      </c>
      <c r="B180" s="244" t="s">
        <v>36</v>
      </c>
      <c r="C180" s="640">
        <v>101924</v>
      </c>
      <c r="D180" s="586" t="s">
        <v>472</v>
      </c>
      <c r="E180" s="597" t="s">
        <v>196</v>
      </c>
      <c r="F180" s="545">
        <v>0</v>
      </c>
      <c r="G180" s="545">
        <v>0</v>
      </c>
      <c r="H180" s="545">
        <v>0</v>
      </c>
      <c r="I180" s="552">
        <v>0</v>
      </c>
      <c r="J180" s="552">
        <v>0</v>
      </c>
      <c r="K180" s="552">
        <v>0</v>
      </c>
      <c r="L180" s="552">
        <v>0</v>
      </c>
      <c r="M180" s="552">
        <v>1</v>
      </c>
      <c r="N180" s="545">
        <f t="shared" si="16"/>
        <v>1</v>
      </c>
      <c r="O180" s="544">
        <v>181.11</v>
      </c>
      <c r="P180" s="551">
        <f t="shared" si="17"/>
        <v>181.11</v>
      </c>
      <c r="Q180" s="460"/>
      <c r="R180" s="105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  <c r="CA180" s="4"/>
      <c r="CB180" s="4"/>
      <c r="CC180" s="4"/>
      <c r="CD180" s="4"/>
      <c r="CE180" s="4"/>
      <c r="CF180" s="4"/>
      <c r="CG180" s="4"/>
      <c r="CH180" s="4"/>
      <c r="CI180" s="4"/>
      <c r="CJ180" s="4"/>
      <c r="CK180" s="4"/>
      <c r="CL180" s="4"/>
      <c r="CM180" s="4"/>
      <c r="CN180" s="4"/>
      <c r="CO180" s="4"/>
      <c r="CP180" s="4"/>
      <c r="CQ180" s="4"/>
      <c r="CR180" s="4"/>
      <c r="CS180" s="4"/>
      <c r="CT180" s="4"/>
      <c r="CU180" s="4"/>
      <c r="CV180" s="4"/>
      <c r="CW180" s="4"/>
      <c r="CX180" s="4"/>
      <c r="CY180" s="4"/>
      <c r="CZ180" s="4"/>
      <c r="DA180" s="4"/>
      <c r="DB180" s="4"/>
      <c r="DC180" s="4"/>
      <c r="DD180" s="4"/>
      <c r="DE180" s="4"/>
      <c r="DF180" s="4"/>
      <c r="DG180" s="4"/>
      <c r="DH180" s="4"/>
      <c r="DI180" s="4"/>
      <c r="DJ180" s="4"/>
      <c r="DK180" s="4"/>
      <c r="DL180" s="4"/>
      <c r="DM180" s="4"/>
      <c r="DN180" s="4"/>
      <c r="DO180" s="4"/>
      <c r="DP180" s="4"/>
      <c r="DQ180" s="4"/>
      <c r="DR180" s="4"/>
      <c r="DS180" s="4"/>
      <c r="DT180" s="4"/>
      <c r="DU180" s="4"/>
      <c r="DV180" s="4"/>
      <c r="DW180" s="4"/>
      <c r="DX180" s="4"/>
      <c r="DY180" s="4"/>
      <c r="DZ180" s="4"/>
      <c r="EA180" s="4"/>
      <c r="EB180" s="4"/>
      <c r="EC180" s="4"/>
      <c r="ED180" s="4"/>
      <c r="EE180" s="4"/>
      <c r="EF180" s="4"/>
      <c r="EG180" s="4"/>
      <c r="EH180" s="4"/>
      <c r="EI180" s="4"/>
      <c r="EJ180" s="4"/>
      <c r="EK180" s="4"/>
      <c r="EL180" s="4"/>
      <c r="EM180" s="4"/>
      <c r="EN180" s="4"/>
      <c r="EO180" s="4"/>
      <c r="EP180" s="4"/>
      <c r="EQ180" s="4"/>
      <c r="ER180" s="4"/>
      <c r="ES180" s="4"/>
      <c r="ET180" s="4"/>
      <c r="EU180" s="4"/>
      <c r="EV180" s="4"/>
      <c r="EW180" s="4"/>
      <c r="EX180" s="4"/>
      <c r="EY180" s="4"/>
      <c r="EZ180" s="4"/>
      <c r="FA180" s="4"/>
      <c r="FB180" s="4"/>
      <c r="FC180" s="4"/>
      <c r="FD180" s="4"/>
      <c r="FE180" s="4"/>
      <c r="FF180" s="4"/>
      <c r="FG180" s="4"/>
      <c r="FH180" s="4"/>
      <c r="FI180" s="4"/>
      <c r="FJ180" s="4"/>
      <c r="FK180" s="4"/>
      <c r="FL180" s="4"/>
      <c r="FM180" s="4"/>
      <c r="FN180" s="4"/>
      <c r="FO180" s="4"/>
      <c r="FP180" s="4"/>
      <c r="FQ180" s="4"/>
      <c r="FR180" s="4"/>
      <c r="FS180" s="4"/>
      <c r="FT180" s="4"/>
      <c r="FU180" s="4"/>
      <c r="FV180" s="4"/>
      <c r="FW180" s="4"/>
      <c r="FX180" s="4"/>
      <c r="FY180" s="4"/>
      <c r="FZ180" s="4"/>
      <c r="GA180" s="4"/>
      <c r="GB180" s="4"/>
      <c r="GC180" s="4"/>
      <c r="GD180" s="4"/>
      <c r="GE180" s="4"/>
      <c r="GF180" s="4"/>
      <c r="GG180" s="4"/>
      <c r="GH180" s="4"/>
      <c r="GI180" s="4"/>
      <c r="GJ180" s="4"/>
      <c r="GK180" s="4"/>
      <c r="GL180" s="4"/>
      <c r="GM180" s="4"/>
      <c r="GN180" s="4"/>
      <c r="GO180" s="4"/>
      <c r="GP180" s="4"/>
      <c r="GQ180" s="4"/>
      <c r="GR180" s="4"/>
      <c r="GS180" s="4"/>
      <c r="GT180" s="4"/>
      <c r="GU180" s="4"/>
      <c r="GV180" s="4"/>
      <c r="GW180" s="4"/>
      <c r="GX180" s="4"/>
      <c r="GY180" s="4"/>
      <c r="GZ180" s="4"/>
      <c r="HA180" s="4"/>
      <c r="HB180" s="4"/>
      <c r="HC180" s="4"/>
      <c r="HD180" s="4"/>
      <c r="HE180" s="4"/>
      <c r="HF180" s="4"/>
      <c r="HG180" s="4"/>
      <c r="HH180" s="4"/>
      <c r="HI180" s="4"/>
      <c r="HJ180" s="4"/>
      <c r="HK180" s="4"/>
      <c r="HL180" s="4"/>
      <c r="HM180" s="4"/>
      <c r="HN180" s="4"/>
      <c r="HO180" s="4"/>
      <c r="HP180" s="4"/>
      <c r="HQ180" s="4"/>
      <c r="HR180" s="4"/>
      <c r="HS180" s="4"/>
      <c r="HT180" s="4"/>
      <c r="HU180" s="4"/>
      <c r="HV180" s="4"/>
      <c r="HW180" s="4"/>
      <c r="HX180" s="4"/>
      <c r="HY180" s="4"/>
      <c r="HZ180" s="4"/>
      <c r="IA180" s="4"/>
      <c r="IB180" s="4"/>
      <c r="IC180" s="4"/>
      <c r="ID180" s="4"/>
      <c r="IE180" s="4"/>
      <c r="IF180" s="4"/>
      <c r="IG180" s="4"/>
    </row>
    <row r="181" spans="1:241" ht="25.5" customHeight="1">
      <c r="A181" s="560" t="s">
        <v>473</v>
      </c>
      <c r="B181" s="244" t="s">
        <v>36</v>
      </c>
      <c r="C181" s="640">
        <v>92667</v>
      </c>
      <c r="D181" s="586" t="s">
        <v>474</v>
      </c>
      <c r="E181" s="597" t="s">
        <v>196</v>
      </c>
      <c r="F181" s="545">
        <v>0</v>
      </c>
      <c r="G181" s="545">
        <v>0</v>
      </c>
      <c r="H181" s="545">
        <v>0</v>
      </c>
      <c r="I181" s="552">
        <v>0</v>
      </c>
      <c r="J181" s="552">
        <v>0</v>
      </c>
      <c r="K181" s="552">
        <v>0</v>
      </c>
      <c r="L181" s="552">
        <v>0</v>
      </c>
      <c r="M181" s="552">
        <v>1</v>
      </c>
      <c r="N181" s="545">
        <f t="shared" si="16"/>
        <v>1</v>
      </c>
      <c r="O181" s="544">
        <v>109.28</v>
      </c>
      <c r="P181" s="551">
        <f t="shared" si="17"/>
        <v>109.28</v>
      </c>
      <c r="Q181" s="460"/>
      <c r="R181" s="105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  <c r="CA181" s="4"/>
      <c r="CB181" s="4"/>
      <c r="CC181" s="4"/>
      <c r="CD181" s="4"/>
      <c r="CE181" s="4"/>
      <c r="CF181" s="4"/>
      <c r="CG181" s="4"/>
      <c r="CH181" s="4"/>
      <c r="CI181" s="4"/>
      <c r="CJ181" s="4"/>
      <c r="CK181" s="4"/>
      <c r="CL181" s="4"/>
      <c r="CM181" s="4"/>
      <c r="CN181" s="4"/>
      <c r="CO181" s="4"/>
      <c r="CP181" s="4"/>
      <c r="CQ181" s="4"/>
      <c r="CR181" s="4"/>
      <c r="CS181" s="4"/>
      <c r="CT181" s="4"/>
      <c r="CU181" s="4"/>
      <c r="CV181" s="4"/>
      <c r="CW181" s="4"/>
      <c r="CX181" s="4"/>
      <c r="CY181" s="4"/>
      <c r="CZ181" s="4"/>
      <c r="DA181" s="4"/>
      <c r="DB181" s="4"/>
      <c r="DC181" s="4"/>
      <c r="DD181" s="4"/>
      <c r="DE181" s="4"/>
      <c r="DF181" s="4"/>
      <c r="DG181" s="4"/>
      <c r="DH181" s="4"/>
      <c r="DI181" s="4"/>
      <c r="DJ181" s="4"/>
      <c r="DK181" s="4"/>
      <c r="DL181" s="4"/>
      <c r="DM181" s="4"/>
      <c r="DN181" s="4"/>
      <c r="DO181" s="4"/>
      <c r="DP181" s="4"/>
      <c r="DQ181" s="4"/>
      <c r="DR181" s="4"/>
      <c r="DS181" s="4"/>
      <c r="DT181" s="4"/>
      <c r="DU181" s="4"/>
      <c r="DV181" s="4"/>
      <c r="DW181" s="4"/>
      <c r="DX181" s="4"/>
      <c r="DY181" s="4"/>
      <c r="DZ181" s="4"/>
      <c r="EA181" s="4"/>
      <c r="EB181" s="4"/>
      <c r="EC181" s="4"/>
      <c r="ED181" s="4"/>
      <c r="EE181" s="4"/>
      <c r="EF181" s="4"/>
      <c r="EG181" s="4"/>
      <c r="EH181" s="4"/>
      <c r="EI181" s="4"/>
      <c r="EJ181" s="4"/>
      <c r="EK181" s="4"/>
      <c r="EL181" s="4"/>
      <c r="EM181" s="4"/>
      <c r="EN181" s="4"/>
      <c r="EO181" s="4"/>
      <c r="EP181" s="4"/>
      <c r="EQ181" s="4"/>
      <c r="ER181" s="4"/>
      <c r="ES181" s="4"/>
      <c r="ET181" s="4"/>
      <c r="EU181" s="4"/>
      <c r="EV181" s="4"/>
      <c r="EW181" s="4"/>
      <c r="EX181" s="4"/>
      <c r="EY181" s="4"/>
      <c r="EZ181" s="4"/>
      <c r="FA181" s="4"/>
      <c r="FB181" s="4"/>
      <c r="FC181" s="4"/>
      <c r="FD181" s="4"/>
      <c r="FE181" s="4"/>
      <c r="FF181" s="4"/>
      <c r="FG181" s="4"/>
      <c r="FH181" s="4"/>
      <c r="FI181" s="4"/>
      <c r="FJ181" s="4"/>
      <c r="FK181" s="4"/>
      <c r="FL181" s="4"/>
      <c r="FM181" s="4"/>
      <c r="FN181" s="4"/>
      <c r="FO181" s="4"/>
      <c r="FP181" s="4"/>
      <c r="FQ181" s="4"/>
      <c r="FR181" s="4"/>
      <c r="FS181" s="4"/>
      <c r="FT181" s="4"/>
      <c r="FU181" s="4"/>
      <c r="FV181" s="4"/>
      <c r="FW181" s="4"/>
      <c r="FX181" s="4"/>
      <c r="FY181" s="4"/>
      <c r="FZ181" s="4"/>
      <c r="GA181" s="4"/>
      <c r="GB181" s="4"/>
      <c r="GC181" s="4"/>
      <c r="GD181" s="4"/>
      <c r="GE181" s="4"/>
      <c r="GF181" s="4"/>
      <c r="GG181" s="4"/>
      <c r="GH181" s="4"/>
      <c r="GI181" s="4"/>
      <c r="GJ181" s="4"/>
      <c r="GK181" s="4"/>
      <c r="GL181" s="4"/>
      <c r="GM181" s="4"/>
      <c r="GN181" s="4"/>
      <c r="GO181" s="4"/>
      <c r="GP181" s="4"/>
      <c r="GQ181" s="4"/>
      <c r="GR181" s="4"/>
      <c r="GS181" s="4"/>
      <c r="GT181" s="4"/>
      <c r="GU181" s="4"/>
      <c r="GV181" s="4"/>
      <c r="GW181" s="4"/>
      <c r="GX181" s="4"/>
      <c r="GY181" s="4"/>
      <c r="GZ181" s="4"/>
      <c r="HA181" s="4"/>
      <c r="HB181" s="4"/>
      <c r="HC181" s="4"/>
      <c r="HD181" s="4"/>
      <c r="HE181" s="4"/>
      <c r="HF181" s="4"/>
      <c r="HG181" s="4"/>
      <c r="HH181" s="4"/>
      <c r="HI181" s="4"/>
      <c r="HJ181" s="4"/>
      <c r="HK181" s="4"/>
      <c r="HL181" s="4"/>
      <c r="HM181" s="4"/>
      <c r="HN181" s="4"/>
      <c r="HO181" s="4"/>
      <c r="HP181" s="4"/>
      <c r="HQ181" s="4"/>
      <c r="HR181" s="4"/>
      <c r="HS181" s="4"/>
      <c r="HT181" s="4"/>
      <c r="HU181" s="4"/>
      <c r="HV181" s="4"/>
      <c r="HW181" s="4"/>
      <c r="HX181" s="4"/>
      <c r="HY181" s="4"/>
      <c r="HZ181" s="4"/>
      <c r="IA181" s="4"/>
      <c r="IB181" s="4"/>
      <c r="IC181" s="4"/>
      <c r="ID181" s="4"/>
      <c r="IE181" s="4"/>
      <c r="IF181" s="4"/>
      <c r="IG181" s="4"/>
    </row>
    <row r="182" spans="1:241" ht="24.75" customHeight="1">
      <c r="A182" s="560" t="s">
        <v>475</v>
      </c>
      <c r="B182" s="244" t="s">
        <v>36</v>
      </c>
      <c r="C182" s="640">
        <v>92665</v>
      </c>
      <c r="D182" s="586" t="s">
        <v>476</v>
      </c>
      <c r="E182" s="597" t="s">
        <v>196</v>
      </c>
      <c r="F182" s="545">
        <v>0</v>
      </c>
      <c r="G182" s="545">
        <v>0</v>
      </c>
      <c r="H182" s="545">
        <v>0</v>
      </c>
      <c r="I182" s="552">
        <v>0</v>
      </c>
      <c r="J182" s="552">
        <v>0</v>
      </c>
      <c r="K182" s="552">
        <v>0</v>
      </c>
      <c r="L182" s="552">
        <v>0</v>
      </c>
      <c r="M182" s="552">
        <v>1</v>
      </c>
      <c r="N182" s="545">
        <f t="shared" si="16"/>
        <v>1</v>
      </c>
      <c r="O182" s="544">
        <v>72.41</v>
      </c>
      <c r="P182" s="551">
        <f t="shared" si="17"/>
        <v>72.41</v>
      </c>
      <c r="Q182" s="460"/>
      <c r="R182" s="105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  <c r="CA182" s="4"/>
      <c r="CB182" s="4"/>
      <c r="CC182" s="4"/>
      <c r="CD182" s="4"/>
      <c r="CE182" s="4"/>
      <c r="CF182" s="4"/>
      <c r="CG182" s="4"/>
      <c r="CH182" s="4"/>
      <c r="CI182" s="4"/>
      <c r="CJ182" s="4"/>
      <c r="CK182" s="4"/>
      <c r="CL182" s="4"/>
      <c r="CM182" s="4"/>
      <c r="CN182" s="4"/>
      <c r="CO182" s="4"/>
      <c r="CP182" s="4"/>
      <c r="CQ182" s="4"/>
      <c r="CR182" s="4"/>
      <c r="CS182" s="4"/>
      <c r="CT182" s="4"/>
      <c r="CU182" s="4"/>
      <c r="CV182" s="4"/>
      <c r="CW182" s="4"/>
      <c r="CX182" s="4"/>
      <c r="CY182" s="4"/>
      <c r="CZ182" s="4"/>
      <c r="DA182" s="4"/>
      <c r="DB182" s="4"/>
      <c r="DC182" s="4"/>
      <c r="DD182" s="4"/>
      <c r="DE182" s="4"/>
      <c r="DF182" s="4"/>
      <c r="DG182" s="4"/>
      <c r="DH182" s="4"/>
      <c r="DI182" s="4"/>
      <c r="DJ182" s="4"/>
      <c r="DK182" s="4"/>
      <c r="DL182" s="4"/>
      <c r="DM182" s="4"/>
      <c r="DN182" s="4"/>
      <c r="DO182" s="4"/>
      <c r="DP182" s="4"/>
      <c r="DQ182" s="4"/>
      <c r="DR182" s="4"/>
      <c r="DS182" s="4"/>
      <c r="DT182" s="4"/>
      <c r="DU182" s="4"/>
      <c r="DV182" s="4"/>
      <c r="DW182" s="4"/>
      <c r="DX182" s="4"/>
      <c r="DY182" s="4"/>
      <c r="DZ182" s="4"/>
      <c r="EA182" s="4"/>
      <c r="EB182" s="4"/>
      <c r="EC182" s="4"/>
      <c r="ED182" s="4"/>
      <c r="EE182" s="4"/>
      <c r="EF182" s="4"/>
      <c r="EG182" s="4"/>
      <c r="EH182" s="4"/>
      <c r="EI182" s="4"/>
      <c r="EJ182" s="4"/>
      <c r="EK182" s="4"/>
      <c r="EL182" s="4"/>
      <c r="EM182" s="4"/>
      <c r="EN182" s="4"/>
      <c r="EO182" s="4"/>
      <c r="EP182" s="4"/>
      <c r="EQ182" s="4"/>
      <c r="ER182" s="4"/>
      <c r="ES182" s="4"/>
      <c r="ET182" s="4"/>
      <c r="EU182" s="4"/>
      <c r="EV182" s="4"/>
      <c r="EW182" s="4"/>
      <c r="EX182" s="4"/>
      <c r="EY182" s="4"/>
      <c r="EZ182" s="4"/>
      <c r="FA182" s="4"/>
      <c r="FB182" s="4"/>
      <c r="FC182" s="4"/>
      <c r="FD182" s="4"/>
      <c r="FE182" s="4"/>
      <c r="FF182" s="4"/>
      <c r="FG182" s="4"/>
      <c r="FH182" s="4"/>
      <c r="FI182" s="4"/>
      <c r="FJ182" s="4"/>
      <c r="FK182" s="4"/>
      <c r="FL182" s="4"/>
      <c r="FM182" s="4"/>
      <c r="FN182" s="4"/>
      <c r="FO182" s="4"/>
      <c r="FP182" s="4"/>
      <c r="FQ182" s="4"/>
      <c r="FR182" s="4"/>
      <c r="FS182" s="4"/>
      <c r="FT182" s="4"/>
      <c r="FU182" s="4"/>
      <c r="FV182" s="4"/>
      <c r="FW182" s="4"/>
      <c r="FX182" s="4"/>
      <c r="FY182" s="4"/>
      <c r="FZ182" s="4"/>
      <c r="GA182" s="4"/>
      <c r="GB182" s="4"/>
      <c r="GC182" s="4"/>
      <c r="GD182" s="4"/>
      <c r="GE182" s="4"/>
      <c r="GF182" s="4"/>
      <c r="GG182" s="4"/>
      <c r="GH182" s="4"/>
      <c r="GI182" s="4"/>
      <c r="GJ182" s="4"/>
      <c r="GK182" s="4"/>
      <c r="GL182" s="4"/>
      <c r="GM182" s="4"/>
      <c r="GN182" s="4"/>
      <c r="GO182" s="4"/>
      <c r="GP182" s="4"/>
      <c r="GQ182" s="4"/>
      <c r="GR182" s="4"/>
      <c r="GS182" s="4"/>
      <c r="GT182" s="4"/>
      <c r="GU182" s="4"/>
      <c r="GV182" s="4"/>
      <c r="GW182" s="4"/>
      <c r="GX182" s="4"/>
      <c r="GY182" s="4"/>
      <c r="GZ182" s="4"/>
      <c r="HA182" s="4"/>
      <c r="HB182" s="4"/>
      <c r="HC182" s="4"/>
      <c r="HD182" s="4"/>
      <c r="HE182" s="4"/>
      <c r="HF182" s="4"/>
      <c r="HG182" s="4"/>
      <c r="HH182" s="4"/>
      <c r="HI182" s="4"/>
      <c r="HJ182" s="4"/>
      <c r="HK182" s="4"/>
      <c r="HL182" s="4"/>
      <c r="HM182" s="4"/>
      <c r="HN182" s="4"/>
      <c r="HO182" s="4"/>
      <c r="HP182" s="4"/>
      <c r="HQ182" s="4"/>
      <c r="HR182" s="4"/>
      <c r="HS182" s="4"/>
      <c r="HT182" s="4"/>
      <c r="HU182" s="4"/>
      <c r="HV182" s="4"/>
      <c r="HW182" s="4"/>
      <c r="HX182" s="4"/>
      <c r="HY182" s="4"/>
      <c r="HZ182" s="4"/>
      <c r="IA182" s="4"/>
      <c r="IB182" s="4"/>
      <c r="IC182" s="4"/>
      <c r="ID182" s="4"/>
      <c r="IE182" s="4"/>
      <c r="IF182" s="4"/>
      <c r="IG182" s="4"/>
    </row>
    <row r="183" spans="1:241" ht="22.5">
      <c r="A183" s="560" t="s">
        <v>477</v>
      </c>
      <c r="B183" s="244" t="s">
        <v>26</v>
      </c>
      <c r="C183" s="649">
        <v>45</v>
      </c>
      <c r="D183" s="586" t="s">
        <v>478</v>
      </c>
      <c r="E183" s="597" t="s">
        <v>196</v>
      </c>
      <c r="F183" s="545">
        <v>0</v>
      </c>
      <c r="G183" s="545">
        <v>0</v>
      </c>
      <c r="H183" s="545">
        <v>0</v>
      </c>
      <c r="I183" s="552">
        <v>0</v>
      </c>
      <c r="J183" s="552">
        <v>0</v>
      </c>
      <c r="K183" s="552">
        <v>0</v>
      </c>
      <c r="L183" s="552">
        <v>0</v>
      </c>
      <c r="M183" s="552">
        <v>5</v>
      </c>
      <c r="N183" s="545">
        <f t="shared" si="16"/>
        <v>5</v>
      </c>
      <c r="O183" s="544">
        <f>'2-COMPOSIÇÃO_CUSTO_UNITÁRIO'!H408</f>
        <v>685.93849999999998</v>
      </c>
      <c r="P183" s="551">
        <f t="shared" si="17"/>
        <v>3429.6925000000001</v>
      </c>
      <c r="Q183" s="460"/>
      <c r="R183" s="105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  <c r="CA183" s="4"/>
      <c r="CB183" s="4"/>
      <c r="CC183" s="4"/>
      <c r="CD183" s="4"/>
      <c r="CE183" s="4"/>
      <c r="CF183" s="4"/>
      <c r="CG183" s="4"/>
      <c r="CH183" s="4"/>
      <c r="CI183" s="4"/>
      <c r="CJ183" s="4"/>
      <c r="CK183" s="4"/>
      <c r="CL183" s="4"/>
      <c r="CM183" s="4"/>
      <c r="CN183" s="4"/>
      <c r="CO183" s="4"/>
      <c r="CP183" s="4"/>
      <c r="CQ183" s="4"/>
      <c r="CR183" s="4"/>
      <c r="CS183" s="4"/>
      <c r="CT183" s="4"/>
      <c r="CU183" s="4"/>
      <c r="CV183" s="4"/>
      <c r="CW183" s="4"/>
      <c r="CX183" s="4"/>
      <c r="CY183" s="4"/>
      <c r="CZ183" s="4"/>
      <c r="DA183" s="4"/>
      <c r="DB183" s="4"/>
      <c r="DC183" s="4"/>
      <c r="DD183" s="4"/>
      <c r="DE183" s="4"/>
      <c r="DF183" s="4"/>
      <c r="DG183" s="4"/>
      <c r="DH183" s="4"/>
      <c r="DI183" s="4"/>
      <c r="DJ183" s="4"/>
      <c r="DK183" s="4"/>
      <c r="DL183" s="4"/>
      <c r="DM183" s="4"/>
      <c r="DN183" s="4"/>
      <c r="DO183" s="4"/>
      <c r="DP183" s="4"/>
      <c r="DQ183" s="4"/>
      <c r="DR183" s="4"/>
      <c r="DS183" s="4"/>
      <c r="DT183" s="4"/>
      <c r="DU183" s="4"/>
      <c r="DV183" s="4"/>
      <c r="DW183" s="4"/>
      <c r="DX183" s="4"/>
      <c r="DY183" s="4"/>
      <c r="DZ183" s="4"/>
      <c r="EA183" s="4"/>
      <c r="EB183" s="4"/>
      <c r="EC183" s="4"/>
      <c r="ED183" s="4"/>
      <c r="EE183" s="4"/>
      <c r="EF183" s="4"/>
      <c r="EG183" s="4"/>
      <c r="EH183" s="4"/>
      <c r="EI183" s="4"/>
      <c r="EJ183" s="4"/>
      <c r="EK183" s="4"/>
      <c r="EL183" s="4"/>
      <c r="EM183" s="4"/>
      <c r="EN183" s="4"/>
      <c r="EO183" s="4"/>
      <c r="EP183" s="4"/>
      <c r="EQ183" s="4"/>
      <c r="ER183" s="4"/>
      <c r="ES183" s="4"/>
      <c r="ET183" s="4"/>
      <c r="EU183" s="4"/>
      <c r="EV183" s="4"/>
      <c r="EW183" s="4"/>
      <c r="EX183" s="4"/>
      <c r="EY183" s="4"/>
      <c r="EZ183" s="4"/>
      <c r="FA183" s="4"/>
      <c r="FB183" s="4"/>
      <c r="FC183" s="4"/>
      <c r="FD183" s="4"/>
      <c r="FE183" s="4"/>
      <c r="FF183" s="4"/>
      <c r="FG183" s="4"/>
      <c r="FH183" s="4"/>
      <c r="FI183" s="4"/>
      <c r="FJ183" s="4"/>
      <c r="FK183" s="4"/>
      <c r="FL183" s="4"/>
      <c r="FM183" s="4"/>
      <c r="FN183" s="4"/>
      <c r="FO183" s="4"/>
      <c r="FP183" s="4"/>
      <c r="FQ183" s="4"/>
      <c r="FR183" s="4"/>
      <c r="FS183" s="4"/>
      <c r="FT183" s="4"/>
      <c r="FU183" s="4"/>
      <c r="FV183" s="4"/>
      <c r="FW183" s="4"/>
      <c r="FX183" s="4"/>
      <c r="FY183" s="4"/>
      <c r="FZ183" s="4"/>
      <c r="GA183" s="4"/>
      <c r="GB183" s="4"/>
      <c r="GC183" s="4"/>
      <c r="GD183" s="4"/>
      <c r="GE183" s="4"/>
      <c r="GF183" s="4"/>
      <c r="GG183" s="4"/>
      <c r="GH183" s="4"/>
      <c r="GI183" s="4"/>
      <c r="GJ183" s="4"/>
      <c r="GK183" s="4"/>
      <c r="GL183" s="4"/>
      <c r="GM183" s="4"/>
      <c r="GN183" s="4"/>
      <c r="GO183" s="4"/>
      <c r="GP183" s="4"/>
      <c r="GQ183" s="4"/>
      <c r="GR183" s="4"/>
      <c r="GS183" s="4"/>
      <c r="GT183" s="4"/>
      <c r="GU183" s="4"/>
      <c r="GV183" s="4"/>
      <c r="GW183" s="4"/>
      <c r="GX183" s="4"/>
      <c r="GY183" s="4"/>
      <c r="GZ183" s="4"/>
      <c r="HA183" s="4"/>
      <c r="HB183" s="4"/>
      <c r="HC183" s="4"/>
      <c r="HD183" s="4"/>
      <c r="HE183" s="4"/>
      <c r="HF183" s="4"/>
      <c r="HG183" s="4"/>
      <c r="HH183" s="4"/>
      <c r="HI183" s="4"/>
      <c r="HJ183" s="4"/>
      <c r="HK183" s="4"/>
      <c r="HL183" s="4"/>
      <c r="HM183" s="4"/>
      <c r="HN183" s="4"/>
      <c r="HO183" s="4"/>
      <c r="HP183" s="4"/>
      <c r="HQ183" s="4"/>
      <c r="HR183" s="4"/>
      <c r="HS183" s="4"/>
      <c r="HT183" s="4"/>
      <c r="HU183" s="4"/>
      <c r="HV183" s="4"/>
      <c r="HW183" s="4"/>
      <c r="HX183" s="4"/>
      <c r="HY183" s="4"/>
      <c r="HZ183" s="4"/>
      <c r="IA183" s="4"/>
      <c r="IB183" s="4"/>
      <c r="IC183" s="4"/>
      <c r="ID183" s="4"/>
      <c r="IE183" s="4"/>
      <c r="IF183" s="4"/>
      <c r="IG183" s="4"/>
    </row>
    <row r="184" spans="1:241" ht="22.5">
      <c r="A184" s="560" t="s">
        <v>479</v>
      </c>
      <c r="B184" s="244" t="s">
        <v>26</v>
      </c>
      <c r="C184" s="639">
        <v>46</v>
      </c>
      <c r="D184" s="586" t="s">
        <v>480</v>
      </c>
      <c r="E184" s="597" t="s">
        <v>196</v>
      </c>
      <c r="F184" s="545">
        <v>0</v>
      </c>
      <c r="G184" s="545">
        <v>0</v>
      </c>
      <c r="H184" s="545">
        <v>0</v>
      </c>
      <c r="I184" s="552">
        <v>0</v>
      </c>
      <c r="J184" s="552">
        <v>0</v>
      </c>
      <c r="K184" s="552">
        <v>0</v>
      </c>
      <c r="L184" s="552">
        <v>0</v>
      </c>
      <c r="M184" s="552">
        <v>1</v>
      </c>
      <c r="N184" s="545">
        <f t="shared" si="16"/>
        <v>1</v>
      </c>
      <c r="O184" s="544">
        <f>'2-COMPOSIÇÃO_CUSTO_UNITÁRIO'!H418</f>
        <v>354.64850000000001</v>
      </c>
      <c r="P184" s="551">
        <f t="shared" si="17"/>
        <v>354.64850000000001</v>
      </c>
      <c r="Q184" s="460"/>
      <c r="R184" s="105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  <c r="CA184" s="4"/>
      <c r="CB184" s="4"/>
      <c r="CC184" s="4"/>
      <c r="CD184" s="4"/>
      <c r="CE184" s="4"/>
      <c r="CF184" s="4"/>
      <c r="CG184" s="4"/>
      <c r="CH184" s="4"/>
      <c r="CI184" s="4"/>
      <c r="CJ184" s="4"/>
      <c r="CK184" s="4"/>
      <c r="CL184" s="4"/>
      <c r="CM184" s="4"/>
      <c r="CN184" s="4"/>
      <c r="CO184" s="4"/>
      <c r="CP184" s="4"/>
      <c r="CQ184" s="4"/>
      <c r="CR184" s="4"/>
      <c r="CS184" s="4"/>
      <c r="CT184" s="4"/>
      <c r="CU184" s="4"/>
      <c r="CV184" s="4"/>
      <c r="CW184" s="4"/>
      <c r="CX184" s="4"/>
      <c r="CY184" s="4"/>
      <c r="CZ184" s="4"/>
      <c r="DA184" s="4"/>
      <c r="DB184" s="4"/>
      <c r="DC184" s="4"/>
      <c r="DD184" s="4"/>
      <c r="DE184" s="4"/>
      <c r="DF184" s="4"/>
      <c r="DG184" s="4"/>
      <c r="DH184" s="4"/>
      <c r="DI184" s="4"/>
      <c r="DJ184" s="4"/>
      <c r="DK184" s="4"/>
      <c r="DL184" s="4"/>
      <c r="DM184" s="4"/>
      <c r="DN184" s="4"/>
      <c r="DO184" s="4"/>
      <c r="DP184" s="4"/>
      <c r="DQ184" s="4"/>
      <c r="DR184" s="4"/>
      <c r="DS184" s="4"/>
      <c r="DT184" s="4"/>
      <c r="DU184" s="4"/>
      <c r="DV184" s="4"/>
      <c r="DW184" s="4"/>
      <c r="DX184" s="4"/>
      <c r="DY184" s="4"/>
      <c r="DZ184" s="4"/>
      <c r="EA184" s="4"/>
      <c r="EB184" s="4"/>
      <c r="EC184" s="4"/>
      <c r="ED184" s="4"/>
      <c r="EE184" s="4"/>
      <c r="EF184" s="4"/>
      <c r="EG184" s="4"/>
      <c r="EH184" s="4"/>
      <c r="EI184" s="4"/>
      <c r="EJ184" s="4"/>
      <c r="EK184" s="4"/>
      <c r="EL184" s="4"/>
      <c r="EM184" s="4"/>
      <c r="EN184" s="4"/>
      <c r="EO184" s="4"/>
      <c r="EP184" s="4"/>
      <c r="EQ184" s="4"/>
      <c r="ER184" s="4"/>
      <c r="ES184" s="4"/>
      <c r="ET184" s="4"/>
      <c r="EU184" s="4"/>
      <c r="EV184" s="4"/>
      <c r="EW184" s="4"/>
      <c r="EX184" s="4"/>
      <c r="EY184" s="4"/>
      <c r="EZ184" s="4"/>
      <c r="FA184" s="4"/>
      <c r="FB184" s="4"/>
      <c r="FC184" s="4"/>
      <c r="FD184" s="4"/>
      <c r="FE184" s="4"/>
      <c r="FF184" s="4"/>
      <c r="FG184" s="4"/>
      <c r="FH184" s="4"/>
      <c r="FI184" s="4"/>
      <c r="FJ184" s="4"/>
      <c r="FK184" s="4"/>
      <c r="FL184" s="4"/>
      <c r="FM184" s="4"/>
      <c r="FN184" s="4"/>
      <c r="FO184" s="4"/>
      <c r="FP184" s="4"/>
      <c r="FQ184" s="4"/>
      <c r="FR184" s="4"/>
      <c r="FS184" s="4"/>
      <c r="FT184" s="4"/>
      <c r="FU184" s="4"/>
      <c r="FV184" s="4"/>
      <c r="FW184" s="4"/>
      <c r="FX184" s="4"/>
      <c r="FY184" s="4"/>
      <c r="FZ184" s="4"/>
      <c r="GA184" s="4"/>
      <c r="GB184" s="4"/>
      <c r="GC184" s="4"/>
      <c r="GD184" s="4"/>
      <c r="GE184" s="4"/>
      <c r="GF184" s="4"/>
      <c r="GG184" s="4"/>
      <c r="GH184" s="4"/>
      <c r="GI184" s="4"/>
      <c r="GJ184" s="4"/>
      <c r="GK184" s="4"/>
      <c r="GL184" s="4"/>
      <c r="GM184" s="4"/>
      <c r="GN184" s="4"/>
      <c r="GO184" s="4"/>
      <c r="GP184" s="4"/>
      <c r="GQ184" s="4"/>
      <c r="GR184" s="4"/>
      <c r="GS184" s="4"/>
      <c r="GT184" s="4"/>
      <c r="GU184" s="4"/>
      <c r="GV184" s="4"/>
      <c r="GW184" s="4"/>
      <c r="GX184" s="4"/>
      <c r="GY184" s="4"/>
      <c r="GZ184" s="4"/>
      <c r="HA184" s="4"/>
      <c r="HB184" s="4"/>
      <c r="HC184" s="4"/>
      <c r="HD184" s="4"/>
      <c r="HE184" s="4"/>
      <c r="HF184" s="4"/>
      <c r="HG184" s="4"/>
      <c r="HH184" s="4"/>
      <c r="HI184" s="4"/>
      <c r="HJ184" s="4"/>
      <c r="HK184" s="4"/>
      <c r="HL184" s="4"/>
      <c r="HM184" s="4"/>
      <c r="HN184" s="4"/>
      <c r="HO184" s="4"/>
      <c r="HP184" s="4"/>
      <c r="HQ184" s="4"/>
      <c r="HR184" s="4"/>
      <c r="HS184" s="4"/>
      <c r="HT184" s="4"/>
      <c r="HU184" s="4"/>
      <c r="HV184" s="4"/>
      <c r="HW184" s="4"/>
      <c r="HX184" s="4"/>
      <c r="HY184" s="4"/>
      <c r="HZ184" s="4"/>
      <c r="IA184" s="4"/>
      <c r="IB184" s="4"/>
      <c r="IC184" s="4"/>
      <c r="ID184" s="4"/>
      <c r="IE184" s="4"/>
      <c r="IF184" s="4"/>
      <c r="IG184" s="4"/>
    </row>
    <row r="185" spans="1:241" ht="22.5">
      <c r="A185" s="560" t="s">
        <v>481</v>
      </c>
      <c r="B185" s="244" t="s">
        <v>26</v>
      </c>
      <c r="C185" s="959">
        <v>47</v>
      </c>
      <c r="D185" s="586" t="s">
        <v>482</v>
      </c>
      <c r="E185" s="597" t="s">
        <v>196</v>
      </c>
      <c r="F185" s="545">
        <v>0</v>
      </c>
      <c r="G185" s="545">
        <v>0</v>
      </c>
      <c r="H185" s="545">
        <v>0</v>
      </c>
      <c r="I185" s="552">
        <v>0</v>
      </c>
      <c r="J185" s="552">
        <v>0</v>
      </c>
      <c r="K185" s="552">
        <v>0</v>
      </c>
      <c r="L185" s="552">
        <v>0</v>
      </c>
      <c r="M185" s="552">
        <v>1</v>
      </c>
      <c r="N185" s="545">
        <f t="shared" si="16"/>
        <v>1</v>
      </c>
      <c r="O185" s="544">
        <f>'2-COMPOSIÇÃO_CUSTO_UNITÁRIO'!H429</f>
        <v>270.52850000000001</v>
      </c>
      <c r="P185" s="551">
        <f t="shared" si="17"/>
        <v>270.52850000000001</v>
      </c>
      <c r="Q185" s="460"/>
      <c r="R185" s="105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  <c r="CA185" s="4"/>
      <c r="CB185" s="4"/>
      <c r="CC185" s="4"/>
      <c r="CD185" s="4"/>
      <c r="CE185" s="4"/>
      <c r="CF185" s="4"/>
      <c r="CG185" s="4"/>
      <c r="CH185" s="4"/>
      <c r="CI185" s="4"/>
      <c r="CJ185" s="4"/>
      <c r="CK185" s="4"/>
      <c r="CL185" s="4"/>
      <c r="CM185" s="4"/>
      <c r="CN185" s="4"/>
      <c r="CO185" s="4"/>
      <c r="CP185" s="4"/>
      <c r="CQ185" s="4"/>
      <c r="CR185" s="4"/>
      <c r="CS185" s="4"/>
      <c r="CT185" s="4"/>
      <c r="CU185" s="4"/>
      <c r="CV185" s="4"/>
      <c r="CW185" s="4"/>
      <c r="CX185" s="4"/>
      <c r="CY185" s="4"/>
      <c r="CZ185" s="4"/>
      <c r="DA185" s="4"/>
      <c r="DB185" s="4"/>
      <c r="DC185" s="4"/>
      <c r="DD185" s="4"/>
      <c r="DE185" s="4"/>
      <c r="DF185" s="4"/>
      <c r="DG185" s="4"/>
      <c r="DH185" s="4"/>
      <c r="DI185" s="4"/>
      <c r="DJ185" s="4"/>
      <c r="DK185" s="4"/>
      <c r="DL185" s="4"/>
      <c r="DM185" s="4"/>
      <c r="DN185" s="4"/>
      <c r="DO185" s="4"/>
      <c r="DP185" s="4"/>
      <c r="DQ185" s="4"/>
      <c r="DR185" s="4"/>
      <c r="DS185" s="4"/>
      <c r="DT185" s="4"/>
      <c r="DU185" s="4"/>
      <c r="DV185" s="4"/>
      <c r="DW185" s="4"/>
      <c r="DX185" s="4"/>
      <c r="DY185" s="4"/>
      <c r="DZ185" s="4"/>
      <c r="EA185" s="4"/>
      <c r="EB185" s="4"/>
      <c r="EC185" s="4"/>
      <c r="ED185" s="4"/>
      <c r="EE185" s="4"/>
      <c r="EF185" s="4"/>
      <c r="EG185" s="4"/>
      <c r="EH185" s="4"/>
      <c r="EI185" s="4"/>
      <c r="EJ185" s="4"/>
      <c r="EK185" s="4"/>
      <c r="EL185" s="4"/>
      <c r="EM185" s="4"/>
      <c r="EN185" s="4"/>
      <c r="EO185" s="4"/>
      <c r="EP185" s="4"/>
      <c r="EQ185" s="4"/>
      <c r="ER185" s="4"/>
      <c r="ES185" s="4"/>
      <c r="ET185" s="4"/>
      <c r="EU185" s="4"/>
      <c r="EV185" s="4"/>
      <c r="EW185" s="4"/>
      <c r="EX185" s="4"/>
      <c r="EY185" s="4"/>
      <c r="EZ185" s="4"/>
      <c r="FA185" s="4"/>
      <c r="FB185" s="4"/>
      <c r="FC185" s="4"/>
      <c r="FD185" s="4"/>
      <c r="FE185" s="4"/>
      <c r="FF185" s="4"/>
      <c r="FG185" s="4"/>
      <c r="FH185" s="4"/>
      <c r="FI185" s="4"/>
      <c r="FJ185" s="4"/>
      <c r="FK185" s="4"/>
      <c r="FL185" s="4"/>
      <c r="FM185" s="4"/>
      <c r="FN185" s="4"/>
      <c r="FO185" s="4"/>
      <c r="FP185" s="4"/>
      <c r="FQ185" s="4"/>
      <c r="FR185" s="4"/>
      <c r="FS185" s="4"/>
      <c r="FT185" s="4"/>
      <c r="FU185" s="4"/>
      <c r="FV185" s="4"/>
      <c r="FW185" s="4"/>
      <c r="FX185" s="4"/>
      <c r="FY185" s="4"/>
      <c r="FZ185" s="4"/>
      <c r="GA185" s="4"/>
      <c r="GB185" s="4"/>
      <c r="GC185" s="4"/>
      <c r="GD185" s="4"/>
      <c r="GE185" s="4"/>
      <c r="GF185" s="4"/>
      <c r="GG185" s="4"/>
      <c r="GH185" s="4"/>
      <c r="GI185" s="4"/>
      <c r="GJ185" s="4"/>
      <c r="GK185" s="4"/>
      <c r="GL185" s="4"/>
      <c r="GM185" s="4"/>
      <c r="GN185" s="4"/>
      <c r="GO185" s="4"/>
      <c r="GP185" s="4"/>
      <c r="GQ185" s="4"/>
      <c r="GR185" s="4"/>
      <c r="GS185" s="4"/>
      <c r="GT185" s="4"/>
      <c r="GU185" s="4"/>
      <c r="GV185" s="4"/>
      <c r="GW185" s="4"/>
      <c r="GX185" s="4"/>
      <c r="GY185" s="4"/>
      <c r="GZ185" s="4"/>
      <c r="HA185" s="4"/>
      <c r="HB185" s="4"/>
      <c r="HC185" s="4"/>
      <c r="HD185" s="4"/>
      <c r="HE185" s="4"/>
      <c r="HF185" s="4"/>
      <c r="HG185" s="4"/>
      <c r="HH185" s="4"/>
      <c r="HI185" s="4"/>
      <c r="HJ185" s="4"/>
      <c r="HK185" s="4"/>
      <c r="HL185" s="4"/>
      <c r="HM185" s="4"/>
      <c r="HN185" s="4"/>
      <c r="HO185" s="4"/>
      <c r="HP185" s="4"/>
      <c r="HQ185" s="4"/>
      <c r="HR185" s="4"/>
      <c r="HS185" s="4"/>
      <c r="HT185" s="4"/>
      <c r="HU185" s="4"/>
      <c r="HV185" s="4"/>
      <c r="HW185" s="4"/>
      <c r="HX185" s="4"/>
      <c r="HY185" s="4"/>
      <c r="HZ185" s="4"/>
      <c r="IA185" s="4"/>
      <c r="IB185" s="4"/>
      <c r="IC185" s="4"/>
      <c r="ID185" s="4"/>
      <c r="IE185" s="4"/>
      <c r="IF185" s="4"/>
      <c r="IG185" s="4"/>
    </row>
    <row r="186" spans="1:241" ht="22.5">
      <c r="A186" s="560" t="s">
        <v>483</v>
      </c>
      <c r="B186" s="443" t="s">
        <v>26</v>
      </c>
      <c r="C186" s="1066" t="s">
        <v>484</v>
      </c>
      <c r="D186" s="962" t="s">
        <v>485</v>
      </c>
      <c r="E186" s="597" t="s">
        <v>196</v>
      </c>
      <c r="F186" s="544">
        <v>0</v>
      </c>
      <c r="G186" s="544">
        <v>0</v>
      </c>
      <c r="H186" s="544">
        <v>0</v>
      </c>
      <c r="I186" s="544">
        <v>0</v>
      </c>
      <c r="J186" s="544">
        <v>0</v>
      </c>
      <c r="K186" s="544">
        <v>0</v>
      </c>
      <c r="L186" s="544">
        <v>0</v>
      </c>
      <c r="M186" s="544">
        <v>2</v>
      </c>
      <c r="N186" s="545">
        <f t="shared" si="16"/>
        <v>2</v>
      </c>
      <c r="O186" s="544">
        <f>'2-COMPOSIÇÃO_CUSTO_UNITÁRIO'!H439</f>
        <v>8411.6335000000017</v>
      </c>
      <c r="P186" s="551">
        <f t="shared" si="17"/>
        <v>16823.267000000003</v>
      </c>
      <c r="Q186" s="460"/>
      <c r="R186" s="105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  <c r="CA186" s="4"/>
      <c r="CB186" s="4"/>
      <c r="CC186" s="4"/>
      <c r="CD186" s="4"/>
      <c r="CE186" s="4"/>
      <c r="CF186" s="4"/>
      <c r="CG186" s="4"/>
      <c r="CH186" s="4"/>
      <c r="CI186" s="4"/>
      <c r="CJ186" s="4"/>
      <c r="CK186" s="4"/>
      <c r="CL186" s="4"/>
      <c r="CM186" s="4"/>
      <c r="CN186" s="4"/>
      <c r="CO186" s="4"/>
      <c r="CP186" s="4"/>
      <c r="CQ186" s="4"/>
      <c r="CR186" s="4"/>
      <c r="CS186" s="4"/>
      <c r="CT186" s="4"/>
      <c r="CU186" s="4"/>
      <c r="CV186" s="4"/>
      <c r="CW186" s="4"/>
      <c r="CX186" s="4"/>
      <c r="CY186" s="4"/>
      <c r="CZ186" s="4"/>
      <c r="DA186" s="4"/>
      <c r="DB186" s="4"/>
      <c r="DC186" s="4"/>
      <c r="DD186" s="4"/>
      <c r="DE186" s="4"/>
      <c r="DF186" s="4"/>
      <c r="DG186" s="4"/>
      <c r="DH186" s="4"/>
      <c r="DI186" s="4"/>
      <c r="DJ186" s="4"/>
      <c r="DK186" s="4"/>
      <c r="DL186" s="4"/>
      <c r="DM186" s="4"/>
      <c r="DN186" s="4"/>
      <c r="DO186" s="4"/>
      <c r="DP186" s="4"/>
      <c r="DQ186" s="4"/>
      <c r="DR186" s="4"/>
      <c r="DS186" s="4"/>
      <c r="DT186" s="4"/>
      <c r="DU186" s="4"/>
      <c r="DV186" s="4"/>
      <c r="DW186" s="4"/>
      <c r="DX186" s="4"/>
      <c r="DY186" s="4"/>
      <c r="DZ186" s="4"/>
      <c r="EA186" s="4"/>
      <c r="EB186" s="4"/>
      <c r="EC186" s="4"/>
      <c r="ED186" s="4"/>
      <c r="EE186" s="4"/>
      <c r="EF186" s="4"/>
      <c r="EG186" s="4"/>
      <c r="EH186" s="4"/>
      <c r="EI186" s="4"/>
      <c r="EJ186" s="4"/>
      <c r="EK186" s="4"/>
      <c r="EL186" s="4"/>
      <c r="EM186" s="4"/>
      <c r="EN186" s="4"/>
      <c r="EO186" s="4"/>
      <c r="EP186" s="4"/>
      <c r="EQ186" s="4"/>
      <c r="ER186" s="4"/>
      <c r="ES186" s="4"/>
      <c r="ET186" s="4"/>
      <c r="EU186" s="4"/>
      <c r="EV186" s="4"/>
      <c r="EW186" s="4"/>
      <c r="EX186" s="4"/>
      <c r="EY186" s="4"/>
      <c r="EZ186" s="4"/>
      <c r="FA186" s="4"/>
      <c r="FB186" s="4"/>
      <c r="FC186" s="4"/>
      <c r="FD186" s="4"/>
      <c r="FE186" s="4"/>
      <c r="FF186" s="4"/>
      <c r="FG186" s="4"/>
      <c r="FH186" s="4"/>
      <c r="FI186" s="4"/>
      <c r="FJ186" s="4"/>
      <c r="FK186" s="4"/>
      <c r="FL186" s="4"/>
      <c r="FM186" s="4"/>
      <c r="FN186" s="4"/>
      <c r="FO186" s="4"/>
      <c r="FP186" s="4"/>
      <c r="FQ186" s="4"/>
      <c r="FR186" s="4"/>
      <c r="FS186" s="4"/>
      <c r="FT186" s="4"/>
      <c r="FU186" s="4"/>
      <c r="FV186" s="4"/>
      <c r="FW186" s="4"/>
      <c r="FX186" s="4"/>
      <c r="FY186" s="4"/>
      <c r="FZ186" s="4"/>
      <c r="GA186" s="4"/>
      <c r="GB186" s="4"/>
      <c r="GC186" s="4"/>
      <c r="GD186" s="4"/>
      <c r="GE186" s="4"/>
      <c r="GF186" s="4"/>
      <c r="GG186" s="4"/>
      <c r="GH186" s="4"/>
      <c r="GI186" s="4"/>
      <c r="GJ186" s="4"/>
      <c r="GK186" s="4"/>
      <c r="GL186" s="4"/>
      <c r="GM186" s="4"/>
      <c r="GN186" s="4"/>
      <c r="GO186" s="4"/>
      <c r="GP186" s="4"/>
      <c r="GQ186" s="4"/>
      <c r="GR186" s="4"/>
      <c r="GS186" s="4"/>
      <c r="GT186" s="4"/>
      <c r="GU186" s="4"/>
      <c r="GV186" s="4"/>
      <c r="GW186" s="4"/>
      <c r="GX186" s="4"/>
      <c r="GY186" s="4"/>
      <c r="GZ186" s="4"/>
      <c r="HA186" s="4"/>
      <c r="HB186" s="4"/>
      <c r="HC186" s="4"/>
      <c r="HD186" s="4"/>
      <c r="HE186" s="4"/>
      <c r="HF186" s="4"/>
      <c r="HG186" s="4"/>
      <c r="HH186" s="4"/>
      <c r="HI186" s="4"/>
      <c r="HJ186" s="4"/>
      <c r="HK186" s="4"/>
      <c r="HL186" s="4"/>
      <c r="HM186" s="4"/>
      <c r="HN186" s="4"/>
      <c r="HO186" s="4"/>
      <c r="HP186" s="4"/>
      <c r="HQ186" s="4"/>
      <c r="HR186" s="4"/>
      <c r="HS186" s="4"/>
      <c r="HT186" s="4"/>
      <c r="HU186" s="4"/>
      <c r="HV186" s="4"/>
      <c r="HW186" s="4"/>
      <c r="HX186" s="4"/>
      <c r="HY186" s="4"/>
      <c r="HZ186" s="4"/>
      <c r="IA186" s="4"/>
      <c r="IB186" s="4"/>
      <c r="IC186" s="4"/>
      <c r="ID186" s="4"/>
      <c r="IE186" s="4"/>
      <c r="IF186" s="4"/>
      <c r="IG186" s="4"/>
    </row>
    <row r="187" spans="1:241" ht="22.5">
      <c r="A187" s="560" t="s">
        <v>486</v>
      </c>
      <c r="B187" s="578" t="s">
        <v>36</v>
      </c>
      <c r="C187" s="645">
        <v>102604</v>
      </c>
      <c r="D187" s="587" t="s">
        <v>487</v>
      </c>
      <c r="E187" s="588" t="s">
        <v>328</v>
      </c>
      <c r="F187" s="544">
        <v>0</v>
      </c>
      <c r="G187" s="544">
        <v>0</v>
      </c>
      <c r="H187" s="544">
        <v>0</v>
      </c>
      <c r="I187" s="544">
        <v>0</v>
      </c>
      <c r="J187" s="544">
        <v>0</v>
      </c>
      <c r="K187" s="544">
        <v>0</v>
      </c>
      <c r="L187" s="544">
        <v>0</v>
      </c>
      <c r="M187" s="544">
        <v>1</v>
      </c>
      <c r="N187" s="545">
        <f t="shared" si="16"/>
        <v>1</v>
      </c>
      <c r="O187" s="544">
        <v>9.09</v>
      </c>
      <c r="P187" s="551">
        <f t="shared" si="17"/>
        <v>9.09</v>
      </c>
      <c r="Q187" s="460"/>
      <c r="R187" s="105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  <c r="CA187" s="4"/>
      <c r="CB187" s="4"/>
      <c r="CC187" s="4"/>
      <c r="CD187" s="4"/>
      <c r="CE187" s="4"/>
      <c r="CF187" s="4"/>
      <c r="CG187" s="4"/>
      <c r="CH187" s="4"/>
      <c r="CI187" s="4"/>
      <c r="CJ187" s="4"/>
      <c r="CK187" s="4"/>
      <c r="CL187" s="4"/>
      <c r="CM187" s="4"/>
      <c r="CN187" s="4"/>
      <c r="CO187" s="4"/>
      <c r="CP187" s="4"/>
      <c r="CQ187" s="4"/>
      <c r="CR187" s="4"/>
      <c r="CS187" s="4"/>
      <c r="CT187" s="4"/>
      <c r="CU187" s="4"/>
      <c r="CV187" s="4"/>
      <c r="CW187" s="4"/>
      <c r="CX187" s="4"/>
      <c r="CY187" s="4"/>
      <c r="CZ187" s="4"/>
      <c r="DA187" s="4"/>
      <c r="DB187" s="4"/>
      <c r="DC187" s="4"/>
      <c r="DD187" s="4"/>
      <c r="DE187" s="4"/>
      <c r="DF187" s="4"/>
      <c r="DG187" s="4"/>
      <c r="DH187" s="4"/>
      <c r="DI187" s="4"/>
      <c r="DJ187" s="4"/>
      <c r="DK187" s="4"/>
      <c r="DL187" s="4"/>
      <c r="DM187" s="4"/>
      <c r="DN187" s="4"/>
      <c r="DO187" s="4"/>
      <c r="DP187" s="4"/>
      <c r="DQ187" s="4"/>
      <c r="DR187" s="4"/>
      <c r="DS187" s="4"/>
      <c r="DT187" s="4"/>
      <c r="DU187" s="4"/>
      <c r="DV187" s="4"/>
      <c r="DW187" s="4"/>
      <c r="DX187" s="4"/>
      <c r="DY187" s="4"/>
      <c r="DZ187" s="4"/>
      <c r="EA187" s="4"/>
      <c r="EB187" s="4"/>
      <c r="EC187" s="4"/>
      <c r="ED187" s="4"/>
      <c r="EE187" s="4"/>
      <c r="EF187" s="4"/>
      <c r="EG187" s="4"/>
      <c r="EH187" s="4"/>
      <c r="EI187" s="4"/>
      <c r="EJ187" s="4"/>
      <c r="EK187" s="4"/>
      <c r="EL187" s="4"/>
      <c r="EM187" s="4"/>
      <c r="EN187" s="4"/>
      <c r="EO187" s="4"/>
      <c r="EP187" s="4"/>
      <c r="EQ187" s="4"/>
      <c r="ER187" s="4"/>
      <c r="ES187" s="4"/>
      <c r="ET187" s="4"/>
      <c r="EU187" s="4"/>
      <c r="EV187" s="4"/>
      <c r="EW187" s="4"/>
      <c r="EX187" s="4"/>
      <c r="EY187" s="4"/>
      <c r="EZ187" s="4"/>
      <c r="FA187" s="4"/>
      <c r="FB187" s="4"/>
      <c r="FC187" s="4"/>
      <c r="FD187" s="4"/>
      <c r="FE187" s="4"/>
      <c r="FF187" s="4"/>
      <c r="FG187" s="4"/>
      <c r="FH187" s="4"/>
      <c r="FI187" s="4"/>
      <c r="FJ187" s="4"/>
      <c r="FK187" s="4"/>
      <c r="FL187" s="4"/>
      <c r="FM187" s="4"/>
      <c r="FN187" s="4"/>
      <c r="FO187" s="4"/>
      <c r="FP187" s="4"/>
      <c r="FQ187" s="4"/>
      <c r="FR187" s="4"/>
      <c r="FS187" s="4"/>
      <c r="FT187" s="4"/>
      <c r="FU187" s="4"/>
      <c r="FV187" s="4"/>
      <c r="FW187" s="4"/>
      <c r="FX187" s="4"/>
      <c r="FY187" s="4"/>
      <c r="FZ187" s="4"/>
      <c r="GA187" s="4"/>
      <c r="GB187" s="4"/>
      <c r="GC187" s="4"/>
      <c r="GD187" s="4"/>
      <c r="GE187" s="4"/>
      <c r="GF187" s="4"/>
      <c r="GG187" s="4"/>
      <c r="GH187" s="4"/>
      <c r="GI187" s="4"/>
      <c r="GJ187" s="4"/>
      <c r="GK187" s="4"/>
      <c r="GL187" s="4"/>
      <c r="GM187" s="4"/>
      <c r="GN187" s="4"/>
      <c r="GO187" s="4"/>
      <c r="GP187" s="4"/>
      <c r="GQ187" s="4"/>
      <c r="GR187" s="4"/>
      <c r="GS187" s="4"/>
      <c r="GT187" s="4"/>
      <c r="GU187" s="4"/>
      <c r="GV187" s="4"/>
      <c r="GW187" s="4"/>
      <c r="GX187" s="4"/>
      <c r="GY187" s="4"/>
      <c r="GZ187" s="4"/>
      <c r="HA187" s="4"/>
      <c r="HB187" s="4"/>
      <c r="HC187" s="4"/>
      <c r="HD187" s="4"/>
      <c r="HE187" s="4"/>
      <c r="HF187" s="4"/>
      <c r="HG187" s="4"/>
      <c r="HH187" s="4"/>
      <c r="HI187" s="4"/>
      <c r="HJ187" s="4"/>
      <c r="HK187" s="4"/>
      <c r="HL187" s="4"/>
      <c r="HM187" s="4"/>
      <c r="HN187" s="4"/>
      <c r="HO187" s="4"/>
      <c r="HP187" s="4"/>
      <c r="HQ187" s="4"/>
      <c r="HR187" s="4"/>
      <c r="HS187" s="4"/>
      <c r="HT187" s="4"/>
      <c r="HU187" s="4"/>
      <c r="HV187" s="4"/>
      <c r="HW187" s="4"/>
      <c r="HX187" s="4"/>
      <c r="HY187" s="4"/>
      <c r="HZ187" s="4"/>
      <c r="IA187" s="4"/>
      <c r="IB187" s="4"/>
      <c r="IC187" s="4"/>
      <c r="ID187" s="4"/>
      <c r="IE187" s="4"/>
      <c r="IF187" s="4"/>
      <c r="IG187" s="4"/>
    </row>
    <row r="188" spans="1:241" ht="22.5">
      <c r="A188" s="560" t="s">
        <v>488</v>
      </c>
      <c r="B188" s="443" t="s">
        <v>36</v>
      </c>
      <c r="C188" s="630" t="s">
        <v>229</v>
      </c>
      <c r="D188" s="585" t="s">
        <v>489</v>
      </c>
      <c r="E188" s="599" t="s">
        <v>231</v>
      </c>
      <c r="F188" s="521">
        <v>5</v>
      </c>
      <c r="G188" s="521">
        <v>5</v>
      </c>
      <c r="H188" s="521">
        <v>5</v>
      </c>
      <c r="I188" s="521">
        <v>5</v>
      </c>
      <c r="J188" s="521">
        <v>5</v>
      </c>
      <c r="K188" s="521">
        <v>5</v>
      </c>
      <c r="L188" s="521">
        <v>5</v>
      </c>
      <c r="M188" s="521">
        <v>5</v>
      </c>
      <c r="N188" s="545">
        <f>SUM(F188:M188)</f>
        <v>40</v>
      </c>
      <c r="O188" s="544">
        <v>46.99</v>
      </c>
      <c r="P188" s="551">
        <f>N188*O188</f>
        <v>1879.6000000000001</v>
      </c>
      <c r="Q188" s="460"/>
      <c r="R188" s="1067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  <c r="CA188" s="4"/>
      <c r="CB188" s="4"/>
      <c r="CC188" s="4"/>
      <c r="CD188" s="4"/>
      <c r="CE188" s="4"/>
      <c r="CF188" s="4"/>
      <c r="CG188" s="4"/>
      <c r="CH188" s="4"/>
      <c r="CI188" s="4"/>
      <c r="CJ188" s="4"/>
      <c r="CK188" s="4"/>
      <c r="CL188" s="4"/>
      <c r="CM188" s="4"/>
      <c r="CN188" s="4"/>
      <c r="CO188" s="4"/>
      <c r="CP188" s="4"/>
      <c r="CQ188" s="4"/>
      <c r="CR188" s="4"/>
      <c r="CS188" s="4"/>
      <c r="CT188" s="4"/>
      <c r="CU188" s="4"/>
      <c r="CV188" s="4"/>
      <c r="CW188" s="4"/>
      <c r="CX188" s="4"/>
      <c r="CY188" s="4"/>
      <c r="CZ188" s="4"/>
      <c r="DA188" s="4"/>
      <c r="DB188" s="4"/>
      <c r="DC188" s="4"/>
      <c r="DD188" s="4"/>
      <c r="DE188" s="4"/>
      <c r="DF188" s="4"/>
      <c r="DG188" s="4"/>
      <c r="DH188" s="4"/>
      <c r="DI188" s="4"/>
      <c r="DJ188" s="4"/>
      <c r="DK188" s="4"/>
      <c r="DL188" s="4"/>
      <c r="DM188" s="4"/>
      <c r="DN188" s="4"/>
      <c r="DO188" s="4"/>
      <c r="DP188" s="4"/>
      <c r="DQ188" s="4"/>
      <c r="DR188" s="4"/>
      <c r="DS188" s="4"/>
      <c r="DT188" s="4"/>
      <c r="DU188" s="4"/>
      <c r="DV188" s="4"/>
      <c r="DW188" s="4"/>
      <c r="DX188" s="4"/>
      <c r="DY188" s="4"/>
      <c r="DZ188" s="4"/>
      <c r="EA188" s="4"/>
      <c r="EB188" s="4"/>
      <c r="EC188" s="4"/>
      <c r="ED188" s="4"/>
      <c r="EE188" s="4"/>
      <c r="EF188" s="4"/>
      <c r="EG188" s="4"/>
      <c r="EH188" s="4"/>
      <c r="EI188" s="4"/>
      <c r="EJ188" s="4"/>
      <c r="EK188" s="4"/>
      <c r="EL188" s="4"/>
      <c r="EM188" s="4"/>
      <c r="EN188" s="4"/>
      <c r="EO188" s="4"/>
      <c r="EP188" s="4"/>
      <c r="EQ188" s="4"/>
      <c r="ER188" s="4"/>
      <c r="ES188" s="4"/>
      <c r="ET188" s="4"/>
      <c r="EU188" s="4"/>
      <c r="EV188" s="4"/>
      <c r="EW188" s="4"/>
      <c r="EX188" s="4"/>
      <c r="EY188" s="4"/>
      <c r="EZ188" s="4"/>
      <c r="FA188" s="4"/>
      <c r="FB188" s="4"/>
      <c r="FC188" s="4"/>
      <c r="FD188" s="4"/>
      <c r="FE188" s="4"/>
      <c r="FF188" s="4"/>
      <c r="FG188" s="4"/>
      <c r="FH188" s="4"/>
      <c r="FI188" s="4"/>
      <c r="FJ188" s="4"/>
      <c r="FK188" s="4"/>
      <c r="FL188" s="4"/>
      <c r="FM188" s="4"/>
      <c r="FN188" s="4"/>
      <c r="FO188" s="4"/>
      <c r="FP188" s="4"/>
      <c r="FQ188" s="4"/>
      <c r="FR188" s="4"/>
      <c r="FS188" s="4"/>
      <c r="FT188" s="4"/>
      <c r="FU188" s="4"/>
      <c r="FV188" s="4"/>
      <c r="FW188" s="4"/>
      <c r="FX188" s="4"/>
      <c r="FY188" s="4"/>
      <c r="FZ188" s="4"/>
      <c r="GA188" s="4"/>
      <c r="GB188" s="4"/>
      <c r="GC188" s="4"/>
      <c r="GD188" s="4"/>
      <c r="GE188" s="4"/>
      <c r="GF188" s="4"/>
      <c r="GG188" s="4"/>
      <c r="GH188" s="4"/>
      <c r="GI188" s="4"/>
      <c r="GJ188" s="4"/>
      <c r="GK188" s="4"/>
      <c r="GL188" s="4"/>
      <c r="GM188" s="4"/>
      <c r="GN188" s="4"/>
      <c r="GO188" s="4"/>
      <c r="GP188" s="4"/>
      <c r="GQ188" s="4"/>
      <c r="GR188" s="4"/>
      <c r="GS188" s="4"/>
      <c r="GT188" s="4"/>
      <c r="GU188" s="4"/>
      <c r="GV188" s="4"/>
      <c r="GW188" s="4"/>
      <c r="GX188" s="4"/>
      <c r="GY188" s="4"/>
      <c r="GZ188" s="4"/>
      <c r="HA188" s="4"/>
      <c r="HB188" s="4"/>
      <c r="HC188" s="4"/>
      <c r="HD188" s="4"/>
      <c r="HE188" s="4"/>
      <c r="HF188" s="4"/>
      <c r="HG188" s="4"/>
      <c r="HH188" s="4"/>
      <c r="HI188" s="4"/>
      <c r="HJ188" s="4"/>
      <c r="HK188" s="4"/>
      <c r="HL188" s="4"/>
      <c r="HM188" s="4"/>
      <c r="HN188" s="4"/>
      <c r="HO188" s="4"/>
      <c r="HP188" s="4"/>
      <c r="HQ188" s="4"/>
      <c r="HR188" s="4"/>
      <c r="HS188" s="4"/>
      <c r="HT188" s="4"/>
      <c r="HU188" s="4"/>
      <c r="HV188" s="4"/>
      <c r="HW188" s="4"/>
      <c r="HX188" s="4"/>
      <c r="HY188" s="4"/>
      <c r="HZ188" s="4"/>
      <c r="IA188" s="4"/>
      <c r="IB188" s="4"/>
      <c r="IC188" s="4"/>
      <c r="ID188" s="4"/>
      <c r="IE188" s="4"/>
      <c r="IF188" s="4"/>
      <c r="IG188" s="4"/>
    </row>
    <row r="189" spans="1:241" ht="22.5">
      <c r="A189" s="560" t="s">
        <v>490</v>
      </c>
      <c r="B189" s="196" t="s">
        <v>36</v>
      </c>
      <c r="C189" s="630" t="s">
        <v>233</v>
      </c>
      <c r="D189" s="585" t="s">
        <v>491</v>
      </c>
      <c r="E189" s="599" t="s">
        <v>196</v>
      </c>
      <c r="F189" s="521">
        <v>17</v>
      </c>
      <c r="G189" s="521">
        <v>17</v>
      </c>
      <c r="H189" s="521">
        <v>17</v>
      </c>
      <c r="I189" s="521">
        <v>17</v>
      </c>
      <c r="J189" s="521">
        <v>17</v>
      </c>
      <c r="K189" s="521">
        <v>17</v>
      </c>
      <c r="L189" s="521">
        <v>17</v>
      </c>
      <c r="M189" s="521">
        <v>17</v>
      </c>
      <c r="N189" s="545">
        <f t="shared" ref="N189:N190" si="18">SUM(F189:M189)</f>
        <v>136</v>
      </c>
      <c r="O189" s="544">
        <v>11.98</v>
      </c>
      <c r="P189" s="551">
        <f t="shared" ref="P189:P190" si="19">N189*O189</f>
        <v>1629.28</v>
      </c>
      <c r="Q189" s="460"/>
      <c r="R189" s="1067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  <c r="CA189" s="4"/>
      <c r="CB189" s="4"/>
      <c r="CC189" s="4"/>
      <c r="CD189" s="4"/>
      <c r="CE189" s="4"/>
      <c r="CF189" s="4"/>
      <c r="CG189" s="4"/>
      <c r="CH189" s="4"/>
      <c r="CI189" s="4"/>
      <c r="CJ189" s="4"/>
      <c r="CK189" s="4"/>
      <c r="CL189" s="4"/>
      <c r="CM189" s="4"/>
      <c r="CN189" s="4"/>
      <c r="CO189" s="4"/>
      <c r="CP189" s="4"/>
      <c r="CQ189" s="4"/>
      <c r="CR189" s="4"/>
      <c r="CS189" s="4"/>
      <c r="CT189" s="4"/>
      <c r="CU189" s="4"/>
      <c r="CV189" s="4"/>
      <c r="CW189" s="4"/>
      <c r="CX189" s="4"/>
      <c r="CY189" s="4"/>
      <c r="CZ189" s="4"/>
      <c r="DA189" s="4"/>
      <c r="DB189" s="4"/>
      <c r="DC189" s="4"/>
      <c r="DD189" s="4"/>
      <c r="DE189" s="4"/>
      <c r="DF189" s="4"/>
      <c r="DG189" s="4"/>
      <c r="DH189" s="4"/>
      <c r="DI189" s="4"/>
      <c r="DJ189" s="4"/>
      <c r="DK189" s="4"/>
      <c r="DL189" s="4"/>
      <c r="DM189" s="4"/>
      <c r="DN189" s="4"/>
      <c r="DO189" s="4"/>
      <c r="DP189" s="4"/>
      <c r="DQ189" s="4"/>
      <c r="DR189" s="4"/>
      <c r="DS189" s="4"/>
      <c r="DT189" s="4"/>
      <c r="DU189" s="4"/>
      <c r="DV189" s="4"/>
      <c r="DW189" s="4"/>
      <c r="DX189" s="4"/>
      <c r="DY189" s="4"/>
      <c r="DZ189" s="4"/>
      <c r="EA189" s="4"/>
      <c r="EB189" s="4"/>
      <c r="EC189" s="4"/>
      <c r="ED189" s="4"/>
      <c r="EE189" s="4"/>
      <c r="EF189" s="4"/>
      <c r="EG189" s="4"/>
      <c r="EH189" s="4"/>
      <c r="EI189" s="4"/>
      <c r="EJ189" s="4"/>
      <c r="EK189" s="4"/>
      <c r="EL189" s="4"/>
      <c r="EM189" s="4"/>
      <c r="EN189" s="4"/>
      <c r="EO189" s="4"/>
      <c r="EP189" s="4"/>
      <c r="EQ189" s="4"/>
      <c r="ER189" s="4"/>
      <c r="ES189" s="4"/>
      <c r="ET189" s="4"/>
      <c r="EU189" s="4"/>
      <c r="EV189" s="4"/>
      <c r="EW189" s="4"/>
      <c r="EX189" s="4"/>
      <c r="EY189" s="4"/>
      <c r="EZ189" s="4"/>
      <c r="FA189" s="4"/>
      <c r="FB189" s="4"/>
      <c r="FC189" s="4"/>
      <c r="FD189" s="4"/>
      <c r="FE189" s="4"/>
      <c r="FF189" s="4"/>
      <c r="FG189" s="4"/>
      <c r="FH189" s="4"/>
      <c r="FI189" s="4"/>
      <c r="FJ189" s="4"/>
      <c r="FK189" s="4"/>
      <c r="FL189" s="4"/>
      <c r="FM189" s="4"/>
      <c r="FN189" s="4"/>
      <c r="FO189" s="4"/>
      <c r="FP189" s="4"/>
      <c r="FQ189" s="4"/>
      <c r="FR189" s="4"/>
      <c r="FS189" s="4"/>
      <c r="FT189" s="4"/>
      <c r="FU189" s="4"/>
      <c r="FV189" s="4"/>
      <c r="FW189" s="4"/>
      <c r="FX189" s="4"/>
      <c r="FY189" s="4"/>
      <c r="FZ189" s="4"/>
      <c r="GA189" s="4"/>
      <c r="GB189" s="4"/>
      <c r="GC189" s="4"/>
      <c r="GD189" s="4"/>
      <c r="GE189" s="4"/>
      <c r="GF189" s="4"/>
      <c r="GG189" s="4"/>
      <c r="GH189" s="4"/>
      <c r="GI189" s="4"/>
      <c r="GJ189" s="4"/>
      <c r="GK189" s="4"/>
      <c r="GL189" s="4"/>
      <c r="GM189" s="4"/>
      <c r="GN189" s="4"/>
      <c r="GO189" s="4"/>
      <c r="GP189" s="4"/>
      <c r="GQ189" s="4"/>
      <c r="GR189" s="4"/>
      <c r="GS189" s="4"/>
      <c r="GT189" s="4"/>
      <c r="GU189" s="4"/>
      <c r="GV189" s="4"/>
      <c r="GW189" s="4"/>
      <c r="GX189" s="4"/>
      <c r="GY189" s="4"/>
      <c r="GZ189" s="4"/>
      <c r="HA189" s="4"/>
      <c r="HB189" s="4"/>
      <c r="HC189" s="4"/>
      <c r="HD189" s="4"/>
      <c r="HE189" s="4"/>
      <c r="HF189" s="4"/>
      <c r="HG189" s="4"/>
      <c r="HH189" s="4"/>
      <c r="HI189" s="4"/>
      <c r="HJ189" s="4"/>
      <c r="HK189" s="4"/>
      <c r="HL189" s="4"/>
      <c r="HM189" s="4"/>
      <c r="HN189" s="4"/>
      <c r="HO189" s="4"/>
      <c r="HP189" s="4"/>
      <c r="HQ189" s="4"/>
      <c r="HR189" s="4"/>
      <c r="HS189" s="4"/>
      <c r="HT189" s="4"/>
      <c r="HU189" s="4"/>
      <c r="HV189" s="4"/>
      <c r="HW189" s="4"/>
      <c r="HX189" s="4"/>
      <c r="HY189" s="4"/>
      <c r="HZ189" s="4"/>
      <c r="IA189" s="4"/>
      <c r="IB189" s="4"/>
      <c r="IC189" s="4"/>
      <c r="ID189" s="4"/>
      <c r="IE189" s="4"/>
      <c r="IF189" s="4"/>
      <c r="IG189" s="4"/>
    </row>
    <row r="190" spans="1:241">
      <c r="A190" s="560" t="s">
        <v>492</v>
      </c>
      <c r="B190" s="443" t="s">
        <v>75</v>
      </c>
      <c r="C190" s="633" t="s">
        <v>76</v>
      </c>
      <c r="D190" s="585" t="s">
        <v>493</v>
      </c>
      <c r="E190" s="599" t="s">
        <v>196</v>
      </c>
      <c r="F190" s="521">
        <v>5</v>
      </c>
      <c r="G190" s="521">
        <v>5</v>
      </c>
      <c r="H190" s="521">
        <v>5</v>
      </c>
      <c r="I190" s="521">
        <v>5</v>
      </c>
      <c r="J190" s="521">
        <v>5</v>
      </c>
      <c r="K190" s="521">
        <v>5</v>
      </c>
      <c r="L190" s="521">
        <v>5</v>
      </c>
      <c r="M190" s="521">
        <v>5</v>
      </c>
      <c r="N190" s="545">
        <f t="shared" si="18"/>
        <v>40</v>
      </c>
      <c r="O190" s="544">
        <v>5</v>
      </c>
      <c r="P190" s="551">
        <f t="shared" si="19"/>
        <v>200</v>
      </c>
      <c r="Q190" s="460"/>
      <c r="R190" s="1067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  <c r="CA190" s="4"/>
      <c r="CB190" s="4"/>
      <c r="CC190" s="4"/>
      <c r="CD190" s="4"/>
      <c r="CE190" s="4"/>
      <c r="CF190" s="4"/>
      <c r="CG190" s="4"/>
      <c r="CH190" s="4"/>
      <c r="CI190" s="4"/>
      <c r="CJ190" s="4"/>
      <c r="CK190" s="4"/>
      <c r="CL190" s="4"/>
      <c r="CM190" s="4"/>
      <c r="CN190" s="4"/>
      <c r="CO190" s="4"/>
      <c r="CP190" s="4"/>
      <c r="CQ190" s="4"/>
      <c r="CR190" s="4"/>
      <c r="CS190" s="4"/>
      <c r="CT190" s="4"/>
      <c r="CU190" s="4"/>
      <c r="CV190" s="4"/>
      <c r="CW190" s="4"/>
      <c r="CX190" s="4"/>
      <c r="CY190" s="4"/>
      <c r="CZ190" s="4"/>
      <c r="DA190" s="4"/>
      <c r="DB190" s="4"/>
      <c r="DC190" s="4"/>
      <c r="DD190" s="4"/>
      <c r="DE190" s="4"/>
      <c r="DF190" s="4"/>
      <c r="DG190" s="4"/>
      <c r="DH190" s="4"/>
      <c r="DI190" s="4"/>
      <c r="DJ190" s="4"/>
      <c r="DK190" s="4"/>
      <c r="DL190" s="4"/>
      <c r="DM190" s="4"/>
      <c r="DN190" s="4"/>
      <c r="DO190" s="4"/>
      <c r="DP190" s="4"/>
      <c r="DQ190" s="4"/>
      <c r="DR190" s="4"/>
      <c r="DS190" s="4"/>
      <c r="DT190" s="4"/>
      <c r="DU190" s="4"/>
      <c r="DV190" s="4"/>
      <c r="DW190" s="4"/>
      <c r="DX190" s="4"/>
      <c r="DY190" s="4"/>
      <c r="DZ190" s="4"/>
      <c r="EA190" s="4"/>
      <c r="EB190" s="4"/>
      <c r="EC190" s="4"/>
      <c r="ED190" s="4"/>
      <c r="EE190" s="4"/>
      <c r="EF190" s="4"/>
      <c r="EG190" s="4"/>
      <c r="EH190" s="4"/>
      <c r="EI190" s="4"/>
      <c r="EJ190" s="4"/>
      <c r="EK190" s="4"/>
      <c r="EL190" s="4"/>
      <c r="EM190" s="4"/>
      <c r="EN190" s="4"/>
      <c r="EO190" s="4"/>
      <c r="EP190" s="4"/>
      <c r="EQ190" s="4"/>
      <c r="ER190" s="4"/>
      <c r="ES190" s="4"/>
      <c r="ET190" s="4"/>
      <c r="EU190" s="4"/>
      <c r="EV190" s="4"/>
      <c r="EW190" s="4"/>
      <c r="EX190" s="4"/>
      <c r="EY190" s="4"/>
      <c r="EZ190" s="4"/>
      <c r="FA190" s="4"/>
      <c r="FB190" s="4"/>
      <c r="FC190" s="4"/>
      <c r="FD190" s="4"/>
      <c r="FE190" s="4"/>
      <c r="FF190" s="4"/>
      <c r="FG190" s="4"/>
      <c r="FH190" s="4"/>
      <c r="FI190" s="4"/>
      <c r="FJ190" s="4"/>
      <c r="FK190" s="4"/>
      <c r="FL190" s="4"/>
      <c r="FM190" s="4"/>
      <c r="FN190" s="4"/>
      <c r="FO190" s="4"/>
      <c r="FP190" s="4"/>
      <c r="FQ190" s="4"/>
      <c r="FR190" s="4"/>
      <c r="FS190" s="4"/>
      <c r="FT190" s="4"/>
      <c r="FU190" s="4"/>
      <c r="FV190" s="4"/>
      <c r="FW190" s="4"/>
      <c r="FX190" s="4"/>
      <c r="FY190" s="4"/>
      <c r="FZ190" s="4"/>
      <c r="GA190" s="4"/>
      <c r="GB190" s="4"/>
      <c r="GC190" s="4"/>
      <c r="GD190" s="4"/>
      <c r="GE190" s="4"/>
      <c r="GF190" s="4"/>
      <c r="GG190" s="4"/>
      <c r="GH190" s="4"/>
      <c r="GI190" s="4"/>
      <c r="GJ190" s="4"/>
      <c r="GK190" s="4"/>
      <c r="GL190" s="4"/>
      <c r="GM190" s="4"/>
      <c r="GN190" s="4"/>
      <c r="GO190" s="4"/>
      <c r="GP190" s="4"/>
      <c r="GQ190" s="4"/>
      <c r="GR190" s="4"/>
      <c r="GS190" s="4"/>
      <c r="GT190" s="4"/>
      <c r="GU190" s="4"/>
      <c r="GV190" s="4"/>
      <c r="GW190" s="4"/>
      <c r="GX190" s="4"/>
      <c r="GY190" s="4"/>
      <c r="GZ190" s="4"/>
      <c r="HA190" s="4"/>
      <c r="HB190" s="4"/>
      <c r="HC190" s="4"/>
      <c r="HD190" s="4"/>
      <c r="HE190" s="4"/>
      <c r="HF190" s="4"/>
      <c r="HG190" s="4"/>
      <c r="HH190" s="4"/>
      <c r="HI190" s="4"/>
      <c r="HJ190" s="4"/>
      <c r="HK190" s="4"/>
      <c r="HL190" s="4"/>
      <c r="HM190" s="4"/>
      <c r="HN190" s="4"/>
      <c r="HO190" s="4"/>
      <c r="HP190" s="4"/>
      <c r="HQ190" s="4"/>
      <c r="HR190" s="4"/>
      <c r="HS190" s="4"/>
      <c r="HT190" s="4"/>
      <c r="HU190" s="4"/>
      <c r="HV190" s="4"/>
      <c r="HW190" s="4"/>
      <c r="HX190" s="4"/>
      <c r="HY190" s="4"/>
      <c r="HZ190" s="4"/>
      <c r="IA190" s="4"/>
      <c r="IB190" s="4"/>
      <c r="IC190" s="4"/>
      <c r="ID190" s="4"/>
      <c r="IE190" s="4"/>
      <c r="IF190" s="4"/>
      <c r="IG190" s="4"/>
    </row>
    <row r="191" spans="1:241" ht="45">
      <c r="A191" s="560" t="s">
        <v>494</v>
      </c>
      <c r="B191" s="578" t="s">
        <v>36</v>
      </c>
      <c r="C191" s="645">
        <v>100758</v>
      </c>
      <c r="D191" s="587" t="s">
        <v>239</v>
      </c>
      <c r="E191" s="588" t="s">
        <v>336</v>
      </c>
      <c r="F191" s="552">
        <v>0.35</v>
      </c>
      <c r="G191" s="552">
        <v>0.35</v>
      </c>
      <c r="H191" s="552">
        <v>0.35</v>
      </c>
      <c r="I191" s="552">
        <v>0.35</v>
      </c>
      <c r="J191" s="552">
        <v>0.35</v>
      </c>
      <c r="K191" s="552">
        <v>0.35</v>
      </c>
      <c r="L191" s="552">
        <v>0.35</v>
      </c>
      <c r="M191" s="552">
        <v>7</v>
      </c>
      <c r="N191" s="545">
        <f>SUM(F191:M191)</f>
        <v>9.4499999999999993</v>
      </c>
      <c r="O191" s="552">
        <v>41.05</v>
      </c>
      <c r="P191" s="551">
        <f>N191*O191</f>
        <v>387.92249999999996</v>
      </c>
      <c r="Q191" s="461"/>
      <c r="R191" s="1052"/>
    </row>
    <row r="192" spans="1:241" ht="32.25" customHeight="1">
      <c r="A192" s="560" t="s">
        <v>495</v>
      </c>
      <c r="B192" s="578" t="s">
        <v>36</v>
      </c>
      <c r="C192" s="645">
        <v>98397</v>
      </c>
      <c r="D192" s="587" t="s">
        <v>241</v>
      </c>
      <c r="E192" s="588" t="s">
        <v>336</v>
      </c>
      <c r="F192" s="552">
        <v>0.35</v>
      </c>
      <c r="G192" s="552">
        <v>0.35</v>
      </c>
      <c r="H192" s="552">
        <v>0.35</v>
      </c>
      <c r="I192" s="552">
        <v>0.35</v>
      </c>
      <c r="J192" s="552">
        <v>0.35</v>
      </c>
      <c r="K192" s="552">
        <v>0.35</v>
      </c>
      <c r="L192" s="552">
        <v>0.35</v>
      </c>
      <c r="M192" s="552">
        <v>7</v>
      </c>
      <c r="N192" s="545">
        <f>SUM(F192:M192)</f>
        <v>9.4499999999999993</v>
      </c>
      <c r="O192" s="250">
        <v>11.26</v>
      </c>
      <c r="P192" s="551">
        <f>N192*O192</f>
        <v>106.407</v>
      </c>
      <c r="R192" s="1052"/>
    </row>
    <row r="193" spans="1:22">
      <c r="A193" s="562" t="s">
        <v>496</v>
      </c>
      <c r="B193" s="573"/>
      <c r="C193" s="627"/>
      <c r="D193" s="445" t="s">
        <v>497</v>
      </c>
      <c r="E193" s="603"/>
      <c r="F193" s="553"/>
      <c r="G193" s="553"/>
      <c r="H193" s="553"/>
      <c r="I193" s="553"/>
      <c r="J193" s="553"/>
      <c r="K193" s="553"/>
      <c r="L193" s="553"/>
      <c r="M193" s="553"/>
      <c r="N193" s="553"/>
      <c r="O193" s="553"/>
      <c r="P193" s="553">
        <f>SUM(P194:P211)</f>
        <v>65012.039599999989</v>
      </c>
      <c r="R193" s="1053">
        <f>P193*O246/100+P193</f>
        <v>84385.627400799989</v>
      </c>
    </row>
    <row r="194" spans="1:22" ht="33.75">
      <c r="A194" s="151" t="s">
        <v>498</v>
      </c>
      <c r="B194" s="583" t="s">
        <v>36</v>
      </c>
      <c r="C194" s="652">
        <v>96973</v>
      </c>
      <c r="D194" s="587" t="s">
        <v>499</v>
      </c>
      <c r="E194" s="600" t="s">
        <v>69</v>
      </c>
      <c r="F194" s="554">
        <v>613</v>
      </c>
      <c r="G194" s="554">
        <v>0</v>
      </c>
      <c r="H194" s="554">
        <v>0</v>
      </c>
      <c r="I194" s="554">
        <v>0</v>
      </c>
      <c r="J194" s="554">
        <v>0</v>
      </c>
      <c r="K194" s="554">
        <v>0</v>
      </c>
      <c r="L194" s="554">
        <v>0</v>
      </c>
      <c r="M194" s="552">
        <v>0</v>
      </c>
      <c r="N194" s="528">
        <f t="shared" ref="N194:N211" si="20">SUM(F194:M194)</f>
        <v>613</v>
      </c>
      <c r="O194" s="250">
        <v>61.29</v>
      </c>
      <c r="P194" s="522">
        <f>N194*O194</f>
        <v>37570.769999999997</v>
      </c>
      <c r="R194" s="1052"/>
    </row>
    <row r="195" spans="1:22" ht="22.5">
      <c r="A195" s="151" t="s">
        <v>500</v>
      </c>
      <c r="B195" s="583" t="s">
        <v>36</v>
      </c>
      <c r="C195" s="652">
        <v>96977</v>
      </c>
      <c r="D195" s="587" t="s">
        <v>501</v>
      </c>
      <c r="E195" s="600" t="s">
        <v>69</v>
      </c>
      <c r="F195" s="554">
        <v>160</v>
      </c>
      <c r="G195" s="554">
        <v>0</v>
      </c>
      <c r="H195" s="554">
        <v>0</v>
      </c>
      <c r="I195" s="554">
        <v>0</v>
      </c>
      <c r="J195" s="554">
        <v>0</v>
      </c>
      <c r="K195" s="554">
        <v>0</v>
      </c>
      <c r="L195" s="554">
        <v>0</v>
      </c>
      <c r="M195" s="552">
        <v>0</v>
      </c>
      <c r="N195" s="528">
        <f t="shared" si="20"/>
        <v>160</v>
      </c>
      <c r="O195" s="250">
        <v>60.16</v>
      </c>
      <c r="P195" s="522">
        <f t="shared" ref="P195:P211" si="21">N195*O195</f>
        <v>9625.5999999999985</v>
      </c>
      <c r="R195" s="1052"/>
    </row>
    <row r="196" spans="1:22" ht="22.5">
      <c r="A196" s="151" t="s">
        <v>502</v>
      </c>
      <c r="B196" s="583" t="s">
        <v>36</v>
      </c>
      <c r="C196" s="652">
        <v>11950</v>
      </c>
      <c r="D196" s="587" t="s">
        <v>503</v>
      </c>
      <c r="E196" s="600" t="s">
        <v>217</v>
      </c>
      <c r="F196" s="554">
        <v>80</v>
      </c>
      <c r="G196" s="554">
        <v>0</v>
      </c>
      <c r="H196" s="554">
        <v>0</v>
      </c>
      <c r="I196" s="554">
        <v>0</v>
      </c>
      <c r="J196" s="554">
        <v>0</v>
      </c>
      <c r="K196" s="554">
        <v>0</v>
      </c>
      <c r="L196" s="554">
        <v>0</v>
      </c>
      <c r="M196" s="552">
        <v>0</v>
      </c>
      <c r="N196" s="528">
        <f t="shared" si="20"/>
        <v>80</v>
      </c>
      <c r="O196" s="250">
        <v>0.39</v>
      </c>
      <c r="P196" s="522">
        <f t="shared" si="21"/>
        <v>31.200000000000003</v>
      </c>
      <c r="R196" s="1052"/>
      <c r="V196" s="266"/>
    </row>
    <row r="197" spans="1:22" ht="22.5">
      <c r="A197" s="151" t="s">
        <v>504</v>
      </c>
      <c r="B197" s="583" t="s">
        <v>36</v>
      </c>
      <c r="C197" s="652">
        <v>11057</v>
      </c>
      <c r="D197" s="587" t="s">
        <v>505</v>
      </c>
      <c r="E197" s="600" t="s">
        <v>217</v>
      </c>
      <c r="F197" s="554">
        <v>15</v>
      </c>
      <c r="G197" s="554">
        <v>0</v>
      </c>
      <c r="H197" s="554">
        <v>0</v>
      </c>
      <c r="I197" s="554">
        <v>0</v>
      </c>
      <c r="J197" s="554">
        <v>0</v>
      </c>
      <c r="K197" s="554">
        <v>0</v>
      </c>
      <c r="L197" s="554">
        <v>0</v>
      </c>
      <c r="M197" s="552">
        <v>0</v>
      </c>
      <c r="N197" s="528">
        <f t="shared" si="20"/>
        <v>15</v>
      </c>
      <c r="O197" s="250">
        <v>0.15</v>
      </c>
      <c r="P197" s="522">
        <f t="shared" si="21"/>
        <v>2.25</v>
      </c>
      <c r="R197" s="1052"/>
    </row>
    <row r="198" spans="1:22" ht="22.5">
      <c r="A198" s="151" t="s">
        <v>506</v>
      </c>
      <c r="B198" s="583" t="s">
        <v>26</v>
      </c>
      <c r="C198" s="963">
        <v>50</v>
      </c>
      <c r="D198" s="587" t="s">
        <v>507</v>
      </c>
      <c r="E198" s="600" t="s">
        <v>69</v>
      </c>
      <c r="F198" s="554">
        <v>33</v>
      </c>
      <c r="G198" s="554">
        <v>0</v>
      </c>
      <c r="H198" s="554">
        <v>0</v>
      </c>
      <c r="I198" s="554">
        <v>0</v>
      </c>
      <c r="J198" s="554">
        <v>0</v>
      </c>
      <c r="K198" s="554">
        <v>0</v>
      </c>
      <c r="L198" s="554">
        <v>0</v>
      </c>
      <c r="M198" s="552">
        <v>0</v>
      </c>
      <c r="N198" s="528">
        <f t="shared" si="20"/>
        <v>33</v>
      </c>
      <c r="O198" s="250">
        <f>'2-COMPOSIÇÃO_CUSTO_UNITÁRIO'!H447</f>
        <v>134.33350000000002</v>
      </c>
      <c r="P198" s="522">
        <f t="shared" si="21"/>
        <v>4433.0055000000002</v>
      </c>
      <c r="R198" s="1052"/>
    </row>
    <row r="199" spans="1:22" ht="22.5">
      <c r="A199" s="151" t="s">
        <v>508</v>
      </c>
      <c r="B199" s="583" t="s">
        <v>26</v>
      </c>
      <c r="C199" s="963">
        <v>51</v>
      </c>
      <c r="D199" s="587" t="s">
        <v>509</v>
      </c>
      <c r="E199" s="600" t="s">
        <v>217</v>
      </c>
      <c r="F199" s="554">
        <v>15</v>
      </c>
      <c r="G199" s="554">
        <v>0</v>
      </c>
      <c r="H199" s="554">
        <v>0</v>
      </c>
      <c r="I199" s="554">
        <v>0</v>
      </c>
      <c r="J199" s="554">
        <v>0</v>
      </c>
      <c r="K199" s="554">
        <v>0</v>
      </c>
      <c r="L199" s="554">
        <v>0</v>
      </c>
      <c r="M199" s="552">
        <v>0</v>
      </c>
      <c r="N199" s="528">
        <f t="shared" si="20"/>
        <v>15</v>
      </c>
      <c r="O199" s="250">
        <f>'2-COMPOSIÇÃO_CUSTO_UNITÁRIO'!H454</f>
        <v>14.6325</v>
      </c>
      <c r="P199" s="522">
        <f t="shared" si="21"/>
        <v>219.48750000000001</v>
      </c>
      <c r="R199" s="1052"/>
    </row>
    <row r="200" spans="1:22" ht="22.5">
      <c r="A200" s="151" t="s">
        <v>510</v>
      </c>
      <c r="B200" s="583" t="s">
        <v>107</v>
      </c>
      <c r="C200" s="652">
        <v>98463</v>
      </c>
      <c r="D200" s="587" t="s">
        <v>511</v>
      </c>
      <c r="E200" s="600" t="s">
        <v>162</v>
      </c>
      <c r="F200" s="554">
        <v>60</v>
      </c>
      <c r="G200" s="554">
        <v>0</v>
      </c>
      <c r="H200" s="554">
        <v>0</v>
      </c>
      <c r="I200" s="554">
        <v>0</v>
      </c>
      <c r="J200" s="554">
        <v>0</v>
      </c>
      <c r="K200" s="554">
        <v>0</v>
      </c>
      <c r="L200" s="554">
        <v>0</v>
      </c>
      <c r="M200" s="552">
        <v>0</v>
      </c>
      <c r="N200" s="528">
        <f t="shared" si="20"/>
        <v>60</v>
      </c>
      <c r="O200" s="250">
        <v>21.83</v>
      </c>
      <c r="P200" s="522">
        <f t="shared" si="21"/>
        <v>1309.8</v>
      </c>
      <c r="R200" s="1052"/>
    </row>
    <row r="201" spans="1:22" ht="30" customHeight="1">
      <c r="A201" s="151" t="s">
        <v>512</v>
      </c>
      <c r="B201" s="583" t="s">
        <v>107</v>
      </c>
      <c r="C201" s="652">
        <v>96989</v>
      </c>
      <c r="D201" s="587" t="s">
        <v>513</v>
      </c>
      <c r="E201" s="600" t="s">
        <v>162</v>
      </c>
      <c r="F201" s="554">
        <v>0</v>
      </c>
      <c r="G201" s="554">
        <v>0</v>
      </c>
      <c r="H201" s="554">
        <v>0</v>
      </c>
      <c r="I201" s="554">
        <v>0</v>
      </c>
      <c r="J201" s="554">
        <v>0</v>
      </c>
      <c r="K201" s="554">
        <v>0</v>
      </c>
      <c r="L201" s="554">
        <v>0</v>
      </c>
      <c r="M201" s="552">
        <v>1</v>
      </c>
      <c r="N201" s="528">
        <f t="shared" si="20"/>
        <v>1</v>
      </c>
      <c r="O201" s="250">
        <v>152.27000000000001</v>
      </c>
      <c r="P201" s="522">
        <f t="shared" si="21"/>
        <v>152.27000000000001</v>
      </c>
      <c r="R201" s="1052"/>
    </row>
    <row r="202" spans="1:22" ht="22.5">
      <c r="A202" s="151" t="s">
        <v>514</v>
      </c>
      <c r="B202" s="583" t="s">
        <v>107</v>
      </c>
      <c r="C202" s="652">
        <v>96988</v>
      </c>
      <c r="D202" s="587" t="s">
        <v>515</v>
      </c>
      <c r="E202" s="600" t="s">
        <v>162</v>
      </c>
      <c r="F202" s="554">
        <v>11</v>
      </c>
      <c r="G202" s="554">
        <v>0</v>
      </c>
      <c r="H202" s="554">
        <v>0</v>
      </c>
      <c r="I202" s="554">
        <v>0</v>
      </c>
      <c r="J202" s="554">
        <v>0</v>
      </c>
      <c r="K202" s="554">
        <v>0</v>
      </c>
      <c r="L202" s="554">
        <v>0</v>
      </c>
      <c r="M202" s="554">
        <v>0</v>
      </c>
      <c r="N202" s="528">
        <f t="shared" si="20"/>
        <v>11</v>
      </c>
      <c r="O202" s="250">
        <v>181.86</v>
      </c>
      <c r="P202" s="522">
        <f t="shared" si="21"/>
        <v>2000.46</v>
      </c>
      <c r="R202" s="1052"/>
    </row>
    <row r="203" spans="1:22" ht="22.5">
      <c r="A203" s="151" t="s">
        <v>516</v>
      </c>
      <c r="B203" s="583" t="s">
        <v>107</v>
      </c>
      <c r="C203" s="652">
        <v>96987</v>
      </c>
      <c r="D203" s="587" t="s">
        <v>517</v>
      </c>
      <c r="E203" s="600" t="s">
        <v>162</v>
      </c>
      <c r="F203" s="554">
        <v>11</v>
      </c>
      <c r="G203" s="554">
        <v>0</v>
      </c>
      <c r="H203" s="554">
        <v>0</v>
      </c>
      <c r="I203" s="554">
        <v>0</v>
      </c>
      <c r="J203" s="554">
        <v>0</v>
      </c>
      <c r="K203" s="554">
        <v>0</v>
      </c>
      <c r="L203" s="554">
        <v>0</v>
      </c>
      <c r="M203" s="554">
        <v>0</v>
      </c>
      <c r="N203" s="528">
        <f t="shared" si="20"/>
        <v>11</v>
      </c>
      <c r="O203" s="250">
        <v>104.37</v>
      </c>
      <c r="P203" s="522">
        <f t="shared" si="21"/>
        <v>1148.0700000000002</v>
      </c>
      <c r="R203" s="1052"/>
    </row>
    <row r="204" spans="1:22" ht="22.5">
      <c r="A204" s="151" t="s">
        <v>518</v>
      </c>
      <c r="B204" s="583" t="s">
        <v>107</v>
      </c>
      <c r="C204" s="652">
        <v>96986</v>
      </c>
      <c r="D204" s="587" t="s">
        <v>519</v>
      </c>
      <c r="E204" s="600" t="s">
        <v>29</v>
      </c>
      <c r="F204" s="554">
        <v>11</v>
      </c>
      <c r="G204" s="554">
        <v>0</v>
      </c>
      <c r="H204" s="554">
        <v>0</v>
      </c>
      <c r="I204" s="554">
        <v>0</v>
      </c>
      <c r="J204" s="554">
        <v>0</v>
      </c>
      <c r="K204" s="554">
        <v>0</v>
      </c>
      <c r="L204" s="554">
        <v>0</v>
      </c>
      <c r="M204" s="554">
        <v>0</v>
      </c>
      <c r="N204" s="528">
        <f t="shared" si="20"/>
        <v>11</v>
      </c>
      <c r="O204" s="250">
        <v>142.82</v>
      </c>
      <c r="P204" s="522">
        <f t="shared" si="21"/>
        <v>1571.02</v>
      </c>
      <c r="R204" s="1052"/>
    </row>
    <row r="205" spans="1:22" ht="38.25" customHeight="1">
      <c r="A205" s="151" t="s">
        <v>520</v>
      </c>
      <c r="B205" s="583" t="s">
        <v>36</v>
      </c>
      <c r="C205" s="652">
        <v>96989</v>
      </c>
      <c r="D205" s="587" t="s">
        <v>521</v>
      </c>
      <c r="E205" s="600" t="s">
        <v>217</v>
      </c>
      <c r="F205" s="554">
        <v>0</v>
      </c>
      <c r="G205" s="554">
        <v>0</v>
      </c>
      <c r="H205" s="554">
        <v>0</v>
      </c>
      <c r="I205" s="554">
        <v>0</v>
      </c>
      <c r="J205" s="554">
        <v>0</v>
      </c>
      <c r="K205" s="554">
        <v>0</v>
      </c>
      <c r="L205" s="554">
        <v>0</v>
      </c>
      <c r="M205" s="554">
        <v>1</v>
      </c>
      <c r="N205" s="528">
        <f t="shared" si="20"/>
        <v>1</v>
      </c>
      <c r="O205" s="250">
        <v>152.27000000000001</v>
      </c>
      <c r="P205" s="522">
        <f t="shared" si="21"/>
        <v>152.27000000000001</v>
      </c>
      <c r="R205" s="1052"/>
    </row>
    <row r="206" spans="1:22" ht="22.5">
      <c r="A206" s="151" t="s">
        <v>522</v>
      </c>
      <c r="B206" s="583" t="s">
        <v>26</v>
      </c>
      <c r="C206" s="652">
        <v>56</v>
      </c>
      <c r="D206" s="587" t="s">
        <v>523</v>
      </c>
      <c r="E206" s="600" t="s">
        <v>217</v>
      </c>
      <c r="F206" s="554">
        <v>40</v>
      </c>
      <c r="G206" s="554">
        <v>0</v>
      </c>
      <c r="H206" s="554">
        <v>0</v>
      </c>
      <c r="I206" s="554">
        <v>0</v>
      </c>
      <c r="J206" s="554">
        <v>0</v>
      </c>
      <c r="K206" s="554">
        <v>0</v>
      </c>
      <c r="L206" s="554">
        <v>0</v>
      </c>
      <c r="M206" s="554">
        <v>0</v>
      </c>
      <c r="N206" s="528">
        <f t="shared" si="20"/>
        <v>40</v>
      </c>
      <c r="O206" s="250">
        <f>'2-COMPOSIÇÃO_CUSTO_UNITÁRIO'!H494</f>
        <v>22.729700000000001</v>
      </c>
      <c r="P206" s="522">
        <f t="shared" si="21"/>
        <v>909.1880000000001</v>
      </c>
      <c r="R206" s="1052"/>
    </row>
    <row r="207" spans="1:22">
      <c r="A207" s="151" t="s">
        <v>524</v>
      </c>
      <c r="B207" s="583" t="s">
        <v>36</v>
      </c>
      <c r="C207" s="652">
        <v>90445</v>
      </c>
      <c r="D207" s="587" t="s">
        <v>525</v>
      </c>
      <c r="E207" s="600" t="s">
        <v>69</v>
      </c>
      <c r="F207" s="554">
        <v>120</v>
      </c>
      <c r="G207" s="554">
        <v>0</v>
      </c>
      <c r="H207" s="554">
        <v>0</v>
      </c>
      <c r="I207" s="554">
        <v>0</v>
      </c>
      <c r="J207" s="554">
        <v>0</v>
      </c>
      <c r="K207" s="554">
        <v>0</v>
      </c>
      <c r="L207" s="554">
        <v>0</v>
      </c>
      <c r="M207" s="554">
        <v>0</v>
      </c>
      <c r="N207" s="528">
        <f t="shared" si="20"/>
        <v>120</v>
      </c>
      <c r="O207" s="250">
        <v>27.77</v>
      </c>
      <c r="P207" s="522">
        <f t="shared" si="21"/>
        <v>3332.4</v>
      </c>
      <c r="R207" s="1052"/>
    </row>
    <row r="208" spans="1:22" ht="22.5">
      <c r="A208" s="151" t="s">
        <v>526</v>
      </c>
      <c r="B208" s="583" t="s">
        <v>36</v>
      </c>
      <c r="C208" s="652">
        <v>104162</v>
      </c>
      <c r="D208" s="587" t="s">
        <v>527</v>
      </c>
      <c r="E208" s="600" t="s">
        <v>55</v>
      </c>
      <c r="F208" s="554">
        <v>15</v>
      </c>
      <c r="G208" s="554">
        <v>0</v>
      </c>
      <c r="H208" s="554">
        <v>0</v>
      </c>
      <c r="I208" s="554">
        <v>0</v>
      </c>
      <c r="J208" s="554">
        <v>0</v>
      </c>
      <c r="K208" s="554">
        <v>0</v>
      </c>
      <c r="L208" s="554">
        <v>0</v>
      </c>
      <c r="M208" s="554">
        <v>0</v>
      </c>
      <c r="N208" s="528">
        <f t="shared" si="20"/>
        <v>15</v>
      </c>
      <c r="O208" s="250">
        <v>86.38</v>
      </c>
      <c r="P208" s="522">
        <f t="shared" si="21"/>
        <v>1295.6999999999998</v>
      </c>
      <c r="R208" s="1052"/>
    </row>
    <row r="209" spans="1:18" ht="47.25" customHeight="1">
      <c r="A209" s="151" t="s">
        <v>528</v>
      </c>
      <c r="B209" s="583" t="s">
        <v>36</v>
      </c>
      <c r="C209" s="652">
        <v>101749</v>
      </c>
      <c r="D209" s="587" t="s">
        <v>529</v>
      </c>
      <c r="E209" s="600" t="s">
        <v>55</v>
      </c>
      <c r="F209" s="554">
        <v>8</v>
      </c>
      <c r="G209" s="554">
        <v>0</v>
      </c>
      <c r="H209" s="554">
        <v>0</v>
      </c>
      <c r="I209" s="554">
        <v>0</v>
      </c>
      <c r="J209" s="554">
        <v>0</v>
      </c>
      <c r="K209" s="554">
        <v>0</v>
      </c>
      <c r="L209" s="554">
        <v>0</v>
      </c>
      <c r="M209" s="554">
        <v>0</v>
      </c>
      <c r="N209" s="528">
        <f t="shared" si="20"/>
        <v>8</v>
      </c>
      <c r="O209" s="250">
        <v>50.35</v>
      </c>
      <c r="P209" s="522">
        <f t="shared" si="21"/>
        <v>402.8</v>
      </c>
      <c r="R209" s="1052"/>
    </row>
    <row r="210" spans="1:18" ht="52.5" customHeight="1">
      <c r="A210" s="151" t="s">
        <v>530</v>
      </c>
      <c r="B210" s="583" t="s">
        <v>531</v>
      </c>
      <c r="C210" s="652">
        <v>57</v>
      </c>
      <c r="D210" s="587" t="s">
        <v>532</v>
      </c>
      <c r="E210" s="600" t="s">
        <v>102</v>
      </c>
      <c r="F210" s="554">
        <v>8</v>
      </c>
      <c r="G210" s="554">
        <v>0</v>
      </c>
      <c r="H210" s="554">
        <v>0</v>
      </c>
      <c r="I210" s="554">
        <v>0</v>
      </c>
      <c r="J210" s="554">
        <v>0</v>
      </c>
      <c r="K210" s="554">
        <v>0</v>
      </c>
      <c r="L210" s="554">
        <v>0</v>
      </c>
      <c r="M210" s="554">
        <v>0</v>
      </c>
      <c r="N210" s="528">
        <f t="shared" si="20"/>
        <v>8</v>
      </c>
      <c r="O210" s="250">
        <f>'2-COMPOSIÇÃO_CUSTO_UNITÁRIO'!H503</f>
        <v>43.069699999999997</v>
      </c>
      <c r="P210" s="522">
        <f t="shared" si="21"/>
        <v>344.55759999999998</v>
      </c>
      <c r="R210" s="1052"/>
    </row>
    <row r="211" spans="1:18" ht="22.5">
      <c r="A211" s="151" t="s">
        <v>533</v>
      </c>
      <c r="B211" s="583" t="s">
        <v>26</v>
      </c>
      <c r="C211" s="652">
        <v>58</v>
      </c>
      <c r="D211" s="587" t="s">
        <v>534</v>
      </c>
      <c r="E211" s="600" t="s">
        <v>328</v>
      </c>
      <c r="F211" s="552">
        <v>30</v>
      </c>
      <c r="G211" s="554">
        <v>0</v>
      </c>
      <c r="H211" s="554">
        <v>0</v>
      </c>
      <c r="I211" s="554">
        <v>0</v>
      </c>
      <c r="J211" s="554">
        <v>0</v>
      </c>
      <c r="K211" s="554">
        <v>0</v>
      </c>
      <c r="L211" s="554">
        <v>0</v>
      </c>
      <c r="M211" s="554">
        <v>0</v>
      </c>
      <c r="N211" s="528">
        <f t="shared" si="20"/>
        <v>30</v>
      </c>
      <c r="O211" s="250">
        <f>'2-COMPOSIÇÃO_CUSTO_UNITÁRIO'!H512</f>
        <v>17.039700000000003</v>
      </c>
      <c r="P211" s="522">
        <f t="shared" si="21"/>
        <v>511.19100000000009</v>
      </c>
      <c r="R211" s="1052"/>
    </row>
    <row r="212" spans="1:18" ht="39.75" customHeight="1">
      <c r="A212" s="562" t="s">
        <v>535</v>
      </c>
      <c r="B212" s="573"/>
      <c r="C212" s="627"/>
      <c r="D212" s="1009" t="s">
        <v>536</v>
      </c>
      <c r="E212" s="603"/>
      <c r="F212" s="553"/>
      <c r="G212" s="553"/>
      <c r="H212" s="553"/>
      <c r="I212" s="553"/>
      <c r="J212" s="553"/>
      <c r="K212" s="553"/>
      <c r="L212" s="553"/>
      <c r="M212" s="553"/>
      <c r="N212" s="553"/>
      <c r="O212" s="553"/>
      <c r="P212" s="553">
        <f>SUM(P213:P230)</f>
        <v>37320.32</v>
      </c>
      <c r="R212" s="1053">
        <f>P212*O246/100+P212</f>
        <v>48441.77536</v>
      </c>
    </row>
    <row r="213" spans="1:18" ht="33.75" customHeight="1">
      <c r="A213" s="560" t="s">
        <v>537</v>
      </c>
      <c r="B213" s="578" t="s">
        <v>538</v>
      </c>
      <c r="C213" s="645">
        <v>59</v>
      </c>
      <c r="D213" s="966" t="s">
        <v>539</v>
      </c>
      <c r="E213" s="588" t="s">
        <v>540</v>
      </c>
      <c r="F213" s="552">
        <v>40</v>
      </c>
      <c r="G213" s="552">
        <v>40</v>
      </c>
      <c r="H213" s="552">
        <v>40</v>
      </c>
      <c r="I213" s="552">
        <v>40</v>
      </c>
      <c r="J213" s="552">
        <v>40</v>
      </c>
      <c r="K213" s="552">
        <v>40</v>
      </c>
      <c r="L213" s="552">
        <v>40</v>
      </c>
      <c r="M213" s="552">
        <v>40</v>
      </c>
      <c r="N213" s="545">
        <f>SUM(F213:M213)</f>
        <v>320</v>
      </c>
      <c r="O213" s="250">
        <v>4.38</v>
      </c>
      <c r="P213" s="551">
        <f>N213*O213</f>
        <v>1401.6</v>
      </c>
      <c r="R213" s="1052"/>
    </row>
    <row r="214" spans="1:18" ht="36" customHeight="1">
      <c r="A214" s="560" t="s">
        <v>541</v>
      </c>
      <c r="B214" s="578" t="s">
        <v>538</v>
      </c>
      <c r="C214" s="645">
        <v>59</v>
      </c>
      <c r="D214" s="966" t="s">
        <v>542</v>
      </c>
      <c r="E214" s="588" t="s">
        <v>540</v>
      </c>
      <c r="F214" s="552">
        <v>12</v>
      </c>
      <c r="G214" s="552">
        <v>12</v>
      </c>
      <c r="H214" s="552">
        <v>12</v>
      </c>
      <c r="I214" s="552">
        <v>12</v>
      </c>
      <c r="J214" s="552">
        <v>12</v>
      </c>
      <c r="K214" s="552">
        <v>12</v>
      </c>
      <c r="L214" s="552">
        <v>12</v>
      </c>
      <c r="M214" s="552">
        <v>12</v>
      </c>
      <c r="N214" s="545">
        <f t="shared" ref="N214:N230" si="22">SUM(F214:M214)</f>
        <v>96</v>
      </c>
      <c r="O214" s="250">
        <v>10.96</v>
      </c>
      <c r="P214" s="551">
        <f t="shared" ref="P214:P230" si="23">N214*O214</f>
        <v>1052.1600000000001</v>
      </c>
      <c r="R214" s="1052"/>
    </row>
    <row r="215" spans="1:18" ht="35.25" customHeight="1">
      <c r="A215" s="560" t="s">
        <v>543</v>
      </c>
      <c r="B215" s="578" t="s">
        <v>538</v>
      </c>
      <c r="C215" s="645">
        <v>59</v>
      </c>
      <c r="D215" s="966" t="s">
        <v>544</v>
      </c>
      <c r="E215" s="588" t="s">
        <v>540</v>
      </c>
      <c r="F215" s="552">
        <v>24</v>
      </c>
      <c r="G215" s="552">
        <v>24</v>
      </c>
      <c r="H215" s="552">
        <v>24</v>
      </c>
      <c r="I215" s="552">
        <v>24</v>
      </c>
      <c r="J215" s="552">
        <v>24</v>
      </c>
      <c r="K215" s="552">
        <v>24</v>
      </c>
      <c r="L215" s="552">
        <v>24</v>
      </c>
      <c r="M215" s="552">
        <v>24</v>
      </c>
      <c r="N215" s="545">
        <f t="shared" si="22"/>
        <v>192</v>
      </c>
      <c r="O215" s="250">
        <v>21.91</v>
      </c>
      <c r="P215" s="551">
        <f t="shared" si="23"/>
        <v>4206.72</v>
      </c>
      <c r="R215" s="1052"/>
    </row>
    <row r="216" spans="1:18" ht="42.75" customHeight="1">
      <c r="A216" s="560" t="s">
        <v>545</v>
      </c>
      <c r="B216" s="578" t="s">
        <v>538</v>
      </c>
      <c r="C216" s="645">
        <v>59</v>
      </c>
      <c r="D216" s="966" t="s">
        <v>546</v>
      </c>
      <c r="E216" s="588" t="s">
        <v>540</v>
      </c>
      <c r="F216" s="552">
        <v>40</v>
      </c>
      <c r="G216" s="552">
        <v>40</v>
      </c>
      <c r="H216" s="552">
        <v>40</v>
      </c>
      <c r="I216" s="552">
        <v>40</v>
      </c>
      <c r="J216" s="552">
        <v>40</v>
      </c>
      <c r="K216" s="552">
        <v>40</v>
      </c>
      <c r="L216" s="552">
        <v>40</v>
      </c>
      <c r="M216" s="552">
        <v>40</v>
      </c>
      <c r="N216" s="545">
        <f t="shared" si="22"/>
        <v>320</v>
      </c>
      <c r="O216" s="250">
        <v>4.45</v>
      </c>
      <c r="P216" s="551">
        <f t="shared" si="23"/>
        <v>1424</v>
      </c>
      <c r="R216" s="1052"/>
    </row>
    <row r="217" spans="1:18" ht="45.75" customHeight="1">
      <c r="A217" s="560" t="s">
        <v>547</v>
      </c>
      <c r="B217" s="578" t="s">
        <v>538</v>
      </c>
      <c r="C217" s="645">
        <v>59</v>
      </c>
      <c r="D217" s="966" t="s">
        <v>548</v>
      </c>
      <c r="E217" s="588" t="s">
        <v>540</v>
      </c>
      <c r="F217" s="552">
        <v>12</v>
      </c>
      <c r="G217" s="552">
        <v>12</v>
      </c>
      <c r="H217" s="552">
        <v>12</v>
      </c>
      <c r="I217" s="552">
        <v>12</v>
      </c>
      <c r="J217" s="552">
        <v>12</v>
      </c>
      <c r="K217" s="552">
        <v>12</v>
      </c>
      <c r="L217" s="552">
        <v>12</v>
      </c>
      <c r="M217" s="552">
        <v>12</v>
      </c>
      <c r="N217" s="545">
        <f t="shared" si="22"/>
        <v>96</v>
      </c>
      <c r="O217" s="250">
        <v>11.14</v>
      </c>
      <c r="P217" s="551">
        <f t="shared" si="23"/>
        <v>1069.44</v>
      </c>
      <c r="R217" s="1052"/>
    </row>
    <row r="218" spans="1:18" ht="34.5" customHeight="1">
      <c r="A218" s="560" t="s">
        <v>549</v>
      </c>
      <c r="B218" s="578" t="s">
        <v>538</v>
      </c>
      <c r="C218" s="645">
        <v>59</v>
      </c>
      <c r="D218" s="964" t="s">
        <v>550</v>
      </c>
      <c r="E218" s="588" t="s">
        <v>540</v>
      </c>
      <c r="F218" s="552">
        <v>24</v>
      </c>
      <c r="G218" s="552">
        <v>24</v>
      </c>
      <c r="H218" s="552">
        <v>24</v>
      </c>
      <c r="I218" s="552">
        <v>24</v>
      </c>
      <c r="J218" s="552">
        <v>24</v>
      </c>
      <c r="K218" s="552">
        <v>24</v>
      </c>
      <c r="L218" s="552">
        <v>24</v>
      </c>
      <c r="M218" s="552">
        <v>24</v>
      </c>
      <c r="N218" s="545">
        <f t="shared" si="22"/>
        <v>192</v>
      </c>
      <c r="O218" s="250">
        <v>22.27</v>
      </c>
      <c r="P218" s="551">
        <f t="shared" si="23"/>
        <v>4275.84</v>
      </c>
      <c r="R218" s="1052"/>
    </row>
    <row r="219" spans="1:18" ht="34.5" customHeight="1">
      <c r="A219" s="560" t="s">
        <v>551</v>
      </c>
      <c r="B219" s="578" t="s">
        <v>538</v>
      </c>
      <c r="C219" s="645">
        <v>59</v>
      </c>
      <c r="D219" s="964" t="s">
        <v>552</v>
      </c>
      <c r="E219" s="588" t="s">
        <v>540</v>
      </c>
      <c r="F219" s="552">
        <v>40</v>
      </c>
      <c r="G219" s="552">
        <v>40</v>
      </c>
      <c r="H219" s="552">
        <v>40</v>
      </c>
      <c r="I219" s="552">
        <v>40</v>
      </c>
      <c r="J219" s="552">
        <v>40</v>
      </c>
      <c r="K219" s="552">
        <v>40</v>
      </c>
      <c r="L219" s="552">
        <v>40</v>
      </c>
      <c r="M219" s="552">
        <v>40</v>
      </c>
      <c r="N219" s="545">
        <f t="shared" si="22"/>
        <v>320</v>
      </c>
      <c r="O219" s="250">
        <v>4.28</v>
      </c>
      <c r="P219" s="551">
        <f t="shared" si="23"/>
        <v>1369.6000000000001</v>
      </c>
      <c r="R219" s="1052"/>
    </row>
    <row r="220" spans="1:18" ht="34.5" customHeight="1">
      <c r="A220" s="560" t="s">
        <v>553</v>
      </c>
      <c r="B220" s="578" t="s">
        <v>538</v>
      </c>
      <c r="C220" s="645">
        <v>59</v>
      </c>
      <c r="D220" s="964" t="s">
        <v>554</v>
      </c>
      <c r="E220" s="588" t="s">
        <v>540</v>
      </c>
      <c r="F220" s="552">
        <v>12</v>
      </c>
      <c r="G220" s="552">
        <v>12</v>
      </c>
      <c r="H220" s="552">
        <v>12</v>
      </c>
      <c r="I220" s="552">
        <v>12</v>
      </c>
      <c r="J220" s="552">
        <v>12</v>
      </c>
      <c r="K220" s="552">
        <v>12</v>
      </c>
      <c r="L220" s="552">
        <v>12</v>
      </c>
      <c r="M220" s="552">
        <v>12</v>
      </c>
      <c r="N220" s="545">
        <f t="shared" si="22"/>
        <v>96</v>
      </c>
      <c r="O220" s="250">
        <v>10.71</v>
      </c>
      <c r="P220" s="551">
        <f t="shared" si="23"/>
        <v>1028.1600000000001</v>
      </c>
      <c r="R220" s="1052"/>
    </row>
    <row r="221" spans="1:18" ht="34.5" customHeight="1">
      <c r="A221" s="560" t="s">
        <v>555</v>
      </c>
      <c r="B221" s="578" t="s">
        <v>538</v>
      </c>
      <c r="C221" s="645">
        <v>59</v>
      </c>
      <c r="D221" s="964" t="s">
        <v>556</v>
      </c>
      <c r="E221" s="588" t="s">
        <v>540</v>
      </c>
      <c r="F221" s="552">
        <v>24</v>
      </c>
      <c r="G221" s="552">
        <v>24</v>
      </c>
      <c r="H221" s="552">
        <v>24</v>
      </c>
      <c r="I221" s="552">
        <v>24</v>
      </c>
      <c r="J221" s="552">
        <v>24</v>
      </c>
      <c r="K221" s="552">
        <v>24</v>
      </c>
      <c r="L221" s="552">
        <v>24</v>
      </c>
      <c r="M221" s="552">
        <v>24</v>
      </c>
      <c r="N221" s="545">
        <f t="shared" si="22"/>
        <v>192</v>
      </c>
      <c r="O221" s="250">
        <v>21.42</v>
      </c>
      <c r="P221" s="551">
        <f t="shared" si="23"/>
        <v>4112.6400000000003</v>
      </c>
      <c r="R221" s="1052"/>
    </row>
    <row r="222" spans="1:18" ht="34.5" customHeight="1">
      <c r="A222" s="560" t="s">
        <v>557</v>
      </c>
      <c r="B222" s="578" t="s">
        <v>538</v>
      </c>
      <c r="C222" s="645">
        <v>59</v>
      </c>
      <c r="D222" s="964" t="s">
        <v>558</v>
      </c>
      <c r="E222" s="588" t="s">
        <v>540</v>
      </c>
      <c r="F222" s="552">
        <v>40</v>
      </c>
      <c r="G222" s="552">
        <v>40</v>
      </c>
      <c r="H222" s="552">
        <v>40</v>
      </c>
      <c r="I222" s="552">
        <v>40</v>
      </c>
      <c r="J222" s="552">
        <v>40</v>
      </c>
      <c r="K222" s="552">
        <v>40</v>
      </c>
      <c r="L222" s="552">
        <v>40</v>
      </c>
      <c r="M222" s="552">
        <v>40</v>
      </c>
      <c r="N222" s="545">
        <f t="shared" si="22"/>
        <v>320</v>
      </c>
      <c r="O222" s="250">
        <v>4.41</v>
      </c>
      <c r="P222" s="551">
        <f t="shared" si="23"/>
        <v>1411.2</v>
      </c>
      <c r="R222" s="1052"/>
    </row>
    <row r="223" spans="1:18" ht="34.5" customHeight="1">
      <c r="A223" s="560" t="s">
        <v>559</v>
      </c>
      <c r="B223" s="578" t="s">
        <v>538</v>
      </c>
      <c r="C223" s="645">
        <v>59</v>
      </c>
      <c r="D223" s="964" t="s">
        <v>560</v>
      </c>
      <c r="E223" s="588" t="s">
        <v>540</v>
      </c>
      <c r="F223" s="552">
        <v>12</v>
      </c>
      <c r="G223" s="552">
        <v>12</v>
      </c>
      <c r="H223" s="552">
        <v>12</v>
      </c>
      <c r="I223" s="552">
        <v>12</v>
      </c>
      <c r="J223" s="552">
        <v>12</v>
      </c>
      <c r="K223" s="552">
        <v>12</v>
      </c>
      <c r="L223" s="552">
        <v>12</v>
      </c>
      <c r="M223" s="552">
        <v>12</v>
      </c>
      <c r="N223" s="545">
        <f t="shared" si="22"/>
        <v>96</v>
      </c>
      <c r="O223" s="250">
        <v>11.02</v>
      </c>
      <c r="P223" s="551">
        <f t="shared" si="23"/>
        <v>1057.92</v>
      </c>
      <c r="R223" s="1052"/>
    </row>
    <row r="224" spans="1:18" ht="34.5" customHeight="1">
      <c r="A224" s="560" t="s">
        <v>561</v>
      </c>
      <c r="B224" s="578" t="s">
        <v>538</v>
      </c>
      <c r="C224" s="645">
        <v>59</v>
      </c>
      <c r="D224" s="964" t="s">
        <v>562</v>
      </c>
      <c r="E224" s="588" t="s">
        <v>540</v>
      </c>
      <c r="F224" s="552">
        <v>24</v>
      </c>
      <c r="G224" s="552">
        <v>24</v>
      </c>
      <c r="H224" s="552">
        <v>24</v>
      </c>
      <c r="I224" s="552">
        <v>24</v>
      </c>
      <c r="J224" s="552">
        <v>24</v>
      </c>
      <c r="K224" s="552">
        <v>24</v>
      </c>
      <c r="L224" s="552">
        <v>24</v>
      </c>
      <c r="M224" s="552">
        <v>24</v>
      </c>
      <c r="N224" s="545">
        <f t="shared" si="22"/>
        <v>192</v>
      </c>
      <c r="O224" s="250">
        <v>22.03</v>
      </c>
      <c r="P224" s="551">
        <f t="shared" si="23"/>
        <v>4229.76</v>
      </c>
      <c r="R224" s="1052"/>
    </row>
    <row r="225" spans="1:241" ht="34.5" customHeight="1">
      <c r="A225" s="560" t="s">
        <v>563</v>
      </c>
      <c r="B225" s="578" t="s">
        <v>538</v>
      </c>
      <c r="C225" s="645">
        <v>59</v>
      </c>
      <c r="D225" s="965" t="s">
        <v>564</v>
      </c>
      <c r="E225" s="588" t="s">
        <v>540</v>
      </c>
      <c r="F225" s="552">
        <v>40</v>
      </c>
      <c r="G225" s="552">
        <v>40</v>
      </c>
      <c r="H225" s="552">
        <v>40</v>
      </c>
      <c r="I225" s="552">
        <v>40</v>
      </c>
      <c r="J225" s="552">
        <v>40</v>
      </c>
      <c r="K225" s="552">
        <v>40</v>
      </c>
      <c r="L225" s="552">
        <v>40</v>
      </c>
      <c r="M225" s="552">
        <v>40</v>
      </c>
      <c r="N225" s="545">
        <f t="shared" si="22"/>
        <v>320</v>
      </c>
      <c r="O225" s="250">
        <v>3.57</v>
      </c>
      <c r="P225" s="551">
        <f t="shared" si="23"/>
        <v>1142.3999999999999</v>
      </c>
      <c r="R225" s="1052"/>
    </row>
    <row r="226" spans="1:241" ht="34.5" customHeight="1">
      <c r="A226" s="560" t="s">
        <v>565</v>
      </c>
      <c r="B226" s="578" t="s">
        <v>538</v>
      </c>
      <c r="C226" s="645">
        <v>59</v>
      </c>
      <c r="D226" s="964" t="s">
        <v>566</v>
      </c>
      <c r="E226" s="588" t="s">
        <v>540</v>
      </c>
      <c r="F226" s="552">
        <v>12</v>
      </c>
      <c r="G226" s="552">
        <v>12</v>
      </c>
      <c r="H226" s="552">
        <v>12</v>
      </c>
      <c r="I226" s="552">
        <v>12</v>
      </c>
      <c r="J226" s="552">
        <v>12</v>
      </c>
      <c r="K226" s="552">
        <v>12</v>
      </c>
      <c r="L226" s="552">
        <v>12</v>
      </c>
      <c r="M226" s="552">
        <v>12</v>
      </c>
      <c r="N226" s="545">
        <f t="shared" si="22"/>
        <v>96</v>
      </c>
      <c r="O226" s="250">
        <v>8.92</v>
      </c>
      <c r="P226" s="551">
        <f t="shared" si="23"/>
        <v>856.31999999999994</v>
      </c>
      <c r="R226" s="1052"/>
    </row>
    <row r="227" spans="1:241" ht="34.5" customHeight="1">
      <c r="A227" s="560" t="s">
        <v>567</v>
      </c>
      <c r="B227" s="578" t="s">
        <v>538</v>
      </c>
      <c r="C227" s="645">
        <v>59</v>
      </c>
      <c r="D227" s="964" t="s">
        <v>568</v>
      </c>
      <c r="E227" s="588" t="s">
        <v>540</v>
      </c>
      <c r="F227" s="552">
        <v>24</v>
      </c>
      <c r="G227" s="552">
        <v>24</v>
      </c>
      <c r="H227" s="552">
        <v>24</v>
      </c>
      <c r="I227" s="552">
        <v>24</v>
      </c>
      <c r="J227" s="552">
        <v>24</v>
      </c>
      <c r="K227" s="552">
        <v>24</v>
      </c>
      <c r="L227" s="552">
        <v>24</v>
      </c>
      <c r="M227" s="552">
        <v>24</v>
      </c>
      <c r="N227" s="545">
        <f t="shared" si="22"/>
        <v>192</v>
      </c>
      <c r="O227" s="250">
        <v>17.829999999999998</v>
      </c>
      <c r="P227" s="551">
        <f t="shared" si="23"/>
        <v>3423.3599999999997</v>
      </c>
      <c r="R227" s="1052"/>
    </row>
    <row r="228" spans="1:241" ht="48.75" customHeight="1">
      <c r="A228" s="560" t="s">
        <v>569</v>
      </c>
      <c r="B228" s="578" t="s">
        <v>538</v>
      </c>
      <c r="C228" s="645">
        <v>59</v>
      </c>
      <c r="D228" s="964" t="s">
        <v>570</v>
      </c>
      <c r="E228" s="588" t="s">
        <v>540</v>
      </c>
      <c r="F228" s="552">
        <v>40</v>
      </c>
      <c r="G228" s="552">
        <v>40</v>
      </c>
      <c r="H228" s="552">
        <v>40</v>
      </c>
      <c r="I228" s="552">
        <v>40</v>
      </c>
      <c r="J228" s="552">
        <v>40</v>
      </c>
      <c r="K228" s="552">
        <v>40</v>
      </c>
      <c r="L228" s="552">
        <v>40</v>
      </c>
      <c r="M228" s="552">
        <v>40</v>
      </c>
      <c r="N228" s="545">
        <f t="shared" si="22"/>
        <v>320</v>
      </c>
      <c r="O228" s="250">
        <v>3.46</v>
      </c>
      <c r="P228" s="551">
        <f t="shared" si="23"/>
        <v>1107.2</v>
      </c>
      <c r="R228" s="1052"/>
    </row>
    <row r="229" spans="1:241" ht="34.5" customHeight="1">
      <c r="A229" s="560" t="s">
        <v>571</v>
      </c>
      <c r="B229" s="578" t="s">
        <v>538</v>
      </c>
      <c r="C229" s="645">
        <v>59</v>
      </c>
      <c r="D229" s="1068" t="s">
        <v>572</v>
      </c>
      <c r="E229" s="588" t="s">
        <v>540</v>
      </c>
      <c r="F229" s="552">
        <v>12</v>
      </c>
      <c r="G229" s="552">
        <v>12</v>
      </c>
      <c r="H229" s="552">
        <v>12</v>
      </c>
      <c r="I229" s="552">
        <v>12</v>
      </c>
      <c r="J229" s="552">
        <v>12</v>
      </c>
      <c r="K229" s="552">
        <v>12</v>
      </c>
      <c r="L229" s="552">
        <v>12</v>
      </c>
      <c r="M229" s="552">
        <v>12</v>
      </c>
      <c r="N229" s="545">
        <f t="shared" si="22"/>
        <v>96</v>
      </c>
      <c r="O229" s="250">
        <v>8.65</v>
      </c>
      <c r="P229" s="551">
        <f t="shared" si="23"/>
        <v>830.40000000000009</v>
      </c>
      <c r="R229" s="1052"/>
    </row>
    <row r="230" spans="1:241" ht="34.5" customHeight="1">
      <c r="A230" s="560" t="s">
        <v>573</v>
      </c>
      <c r="B230" s="578" t="s">
        <v>538</v>
      </c>
      <c r="C230" s="645">
        <v>59</v>
      </c>
      <c r="D230" s="1069" t="s">
        <v>574</v>
      </c>
      <c r="E230" s="588" t="s">
        <v>540</v>
      </c>
      <c r="F230" s="552">
        <v>24</v>
      </c>
      <c r="G230" s="552">
        <v>24</v>
      </c>
      <c r="H230" s="552">
        <v>24</v>
      </c>
      <c r="I230" s="552">
        <v>24</v>
      </c>
      <c r="J230" s="552">
        <v>24</v>
      </c>
      <c r="K230" s="552">
        <v>24</v>
      </c>
      <c r="L230" s="552">
        <v>24</v>
      </c>
      <c r="M230" s="552">
        <v>24</v>
      </c>
      <c r="N230" s="545">
        <f t="shared" si="22"/>
        <v>192</v>
      </c>
      <c r="O230" s="250">
        <v>17.3</v>
      </c>
      <c r="P230" s="551">
        <f t="shared" si="23"/>
        <v>3321.6000000000004</v>
      </c>
      <c r="R230" s="1052"/>
    </row>
    <row r="231" spans="1:241">
      <c r="A231" s="558" t="s">
        <v>575</v>
      </c>
      <c r="B231" s="573"/>
      <c r="C231" s="627"/>
      <c r="D231" s="435" t="s">
        <v>576</v>
      </c>
      <c r="E231" s="422"/>
      <c r="F231" s="523"/>
      <c r="G231" s="523"/>
      <c r="H231" s="523"/>
      <c r="I231" s="523"/>
      <c r="J231" s="524"/>
      <c r="K231" s="524"/>
      <c r="L231" s="523"/>
      <c r="M231" s="523"/>
      <c r="N231" s="525"/>
      <c r="O231" s="526"/>
      <c r="P231" s="527">
        <f>SUM(P232:P233)</f>
        <v>19580.379970000002</v>
      </c>
      <c r="Q231" s="1"/>
      <c r="R231" s="1053">
        <f>P231*O246/100+P231</f>
        <v>25415.333201060002</v>
      </c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4"/>
      <c r="BM231" s="4"/>
      <c r="BN231" s="4"/>
      <c r="BO231" s="4"/>
      <c r="BP231" s="4"/>
      <c r="BQ231" s="4"/>
      <c r="BR231" s="4"/>
      <c r="BS231" s="4"/>
      <c r="BT231" s="4"/>
      <c r="BU231" s="4"/>
      <c r="BV231" s="4"/>
      <c r="BW231" s="4"/>
      <c r="BX231" s="4"/>
      <c r="BY231" s="4"/>
      <c r="BZ231" s="4"/>
      <c r="CA231" s="4"/>
      <c r="CB231" s="4"/>
      <c r="CC231" s="4"/>
      <c r="CD231" s="4"/>
      <c r="CE231" s="4"/>
      <c r="CF231" s="4"/>
      <c r="CG231" s="4"/>
      <c r="CH231" s="4"/>
      <c r="CI231" s="4"/>
      <c r="CJ231" s="4"/>
      <c r="CK231" s="4"/>
      <c r="CL231" s="4"/>
      <c r="CM231" s="4"/>
      <c r="CN231" s="4"/>
      <c r="CO231" s="4"/>
      <c r="CP231" s="4"/>
      <c r="CQ231" s="4"/>
      <c r="CR231" s="4"/>
      <c r="CS231" s="4"/>
      <c r="CT231" s="4"/>
      <c r="CU231" s="4"/>
      <c r="CV231" s="4"/>
      <c r="CW231" s="4"/>
      <c r="CX231" s="4"/>
      <c r="CY231" s="4"/>
      <c r="CZ231" s="4"/>
      <c r="DA231" s="4"/>
      <c r="DB231" s="4"/>
      <c r="DC231" s="4"/>
      <c r="DD231" s="4"/>
      <c r="DE231" s="4"/>
      <c r="DF231" s="4"/>
      <c r="DG231" s="4"/>
      <c r="DH231" s="4"/>
      <c r="DI231" s="4"/>
      <c r="DJ231" s="4"/>
      <c r="DK231" s="4"/>
      <c r="DL231" s="4"/>
      <c r="DM231" s="4"/>
      <c r="DN231" s="4"/>
      <c r="DO231" s="4"/>
      <c r="DP231" s="4"/>
      <c r="DQ231" s="4"/>
      <c r="DR231" s="4"/>
      <c r="DS231" s="4"/>
      <c r="DT231" s="4"/>
      <c r="DU231" s="4"/>
      <c r="DV231" s="4"/>
      <c r="DW231" s="4"/>
      <c r="DX231" s="4"/>
      <c r="DY231" s="4"/>
      <c r="DZ231" s="4"/>
      <c r="EA231" s="4"/>
      <c r="EB231" s="4"/>
      <c r="EC231" s="4"/>
      <c r="ED231" s="4"/>
      <c r="EE231" s="4"/>
      <c r="EF231" s="4"/>
      <c r="EG231" s="4"/>
      <c r="EH231" s="4"/>
      <c r="EI231" s="4"/>
      <c r="EJ231" s="4"/>
      <c r="EK231" s="4"/>
      <c r="EL231" s="4"/>
      <c r="EM231" s="4"/>
      <c r="EN231" s="4"/>
      <c r="EO231" s="4"/>
      <c r="EP231" s="4"/>
      <c r="EQ231" s="4"/>
      <c r="ER231" s="4"/>
      <c r="ES231" s="4"/>
      <c r="ET231" s="4"/>
      <c r="EU231" s="4"/>
      <c r="EV231" s="4"/>
      <c r="EW231" s="4"/>
      <c r="EX231" s="4"/>
      <c r="EY231" s="4"/>
      <c r="EZ231" s="4"/>
      <c r="FA231" s="4"/>
      <c r="FB231" s="4"/>
      <c r="FC231" s="4"/>
      <c r="FD231" s="4"/>
      <c r="FE231" s="4"/>
      <c r="FF231" s="4"/>
      <c r="FG231" s="4"/>
      <c r="FH231" s="4"/>
      <c r="FI231" s="4"/>
      <c r="FJ231" s="4"/>
      <c r="FK231" s="4"/>
      <c r="FL231" s="4"/>
      <c r="FM231" s="4"/>
      <c r="FN231" s="4"/>
      <c r="FO231" s="4"/>
      <c r="FP231" s="4"/>
      <c r="FQ231" s="4"/>
      <c r="FR231" s="4"/>
      <c r="FS231" s="4"/>
      <c r="FT231" s="4"/>
      <c r="FU231" s="4"/>
      <c r="FV231" s="4"/>
      <c r="FW231" s="4"/>
      <c r="FX231" s="4"/>
      <c r="FY231" s="4"/>
      <c r="FZ231" s="4"/>
      <c r="GA231" s="4"/>
      <c r="GB231" s="4"/>
      <c r="GC231" s="4"/>
      <c r="GD231" s="4"/>
      <c r="GE231" s="4"/>
      <c r="GF231" s="4"/>
      <c r="GG231" s="4"/>
      <c r="GH231" s="4"/>
      <c r="GI231" s="4"/>
      <c r="GJ231" s="4"/>
      <c r="GK231" s="4"/>
      <c r="GL231" s="4"/>
      <c r="GM231" s="4"/>
      <c r="GN231" s="4"/>
      <c r="GO231" s="4"/>
      <c r="GP231" s="4"/>
      <c r="GQ231" s="4"/>
      <c r="GR231" s="4"/>
      <c r="GS231" s="4"/>
      <c r="GT231" s="4"/>
      <c r="GU231" s="4"/>
      <c r="GV231" s="4"/>
      <c r="GW231" s="4"/>
      <c r="GX231" s="4"/>
      <c r="GY231" s="4"/>
      <c r="GZ231" s="4"/>
      <c r="HA231" s="4"/>
      <c r="HB231" s="4"/>
      <c r="HC231" s="4"/>
      <c r="HD231" s="4"/>
      <c r="HE231" s="4"/>
      <c r="HF231" s="4"/>
      <c r="HG231" s="4"/>
      <c r="HH231" s="4"/>
      <c r="HI231" s="4"/>
      <c r="HJ231" s="4"/>
      <c r="HK231" s="4"/>
      <c r="HL231" s="4"/>
      <c r="HM231" s="4"/>
      <c r="HN231" s="4"/>
      <c r="HO231" s="4"/>
      <c r="HP231" s="4"/>
      <c r="HQ231" s="4"/>
      <c r="HR231" s="4"/>
      <c r="HS231" s="4"/>
      <c r="HT231" s="4"/>
      <c r="HU231" s="4"/>
      <c r="HV231" s="4"/>
      <c r="HW231" s="4"/>
      <c r="HX231" s="4"/>
      <c r="HY231" s="4"/>
      <c r="HZ231" s="4"/>
      <c r="IA231" s="4"/>
      <c r="IB231" s="4"/>
      <c r="IC231" s="4"/>
      <c r="ID231" s="4"/>
      <c r="IE231" s="4"/>
      <c r="IF231" s="4"/>
      <c r="IG231" s="4"/>
    </row>
    <row r="232" spans="1:241">
      <c r="A232" s="560" t="s">
        <v>577</v>
      </c>
      <c r="B232" s="570" t="s">
        <v>26</v>
      </c>
      <c r="C232" s="619" t="s">
        <v>578</v>
      </c>
      <c r="D232" s="159" t="s">
        <v>579</v>
      </c>
      <c r="E232" s="430" t="s">
        <v>51</v>
      </c>
      <c r="F232" s="521">
        <v>1104.76</v>
      </c>
      <c r="G232" s="521">
        <v>836.09</v>
      </c>
      <c r="H232" s="521">
        <v>870.09</v>
      </c>
      <c r="I232" s="521">
        <v>870.09</v>
      </c>
      <c r="J232" s="521">
        <v>870.09</v>
      </c>
      <c r="K232" s="521">
        <v>870.09</v>
      </c>
      <c r="L232" s="521">
        <v>640</v>
      </c>
      <c r="M232" s="521">
        <v>0</v>
      </c>
      <c r="N232" s="528">
        <f t="shared" ref="N232:N233" si="24">SUM(F232:M232)</f>
        <v>6061.21</v>
      </c>
      <c r="O232" s="521">
        <f>'2-COMPOSIÇÃO_CUSTO_UNITÁRIO'!H478</f>
        <v>3.1570000000000005</v>
      </c>
      <c r="P232" s="522">
        <f>N232*O232</f>
        <v>19135.239970000002</v>
      </c>
      <c r="Q232" s="3"/>
      <c r="R232" s="105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4"/>
      <c r="BI232" s="4"/>
      <c r="BJ232" s="4"/>
      <c r="BK232" s="4"/>
      <c r="BL232" s="4"/>
      <c r="BM232" s="4"/>
      <c r="BN232" s="4"/>
      <c r="BO232" s="4"/>
      <c r="BP232" s="4"/>
      <c r="BQ232" s="4"/>
      <c r="BR232" s="4"/>
      <c r="BS232" s="4"/>
      <c r="BT232" s="4"/>
      <c r="BU232" s="4"/>
      <c r="BV232" s="4"/>
      <c r="BW232" s="4"/>
      <c r="BX232" s="4"/>
      <c r="BY232" s="4"/>
      <c r="BZ232" s="4"/>
      <c r="CA232" s="4"/>
      <c r="CB232" s="4"/>
      <c r="CC232" s="4"/>
      <c r="CD232" s="4"/>
      <c r="CE232" s="4"/>
      <c r="CF232" s="4"/>
      <c r="CG232" s="4"/>
      <c r="CH232" s="4"/>
      <c r="CI232" s="4"/>
      <c r="CJ232" s="4"/>
      <c r="CK232" s="4"/>
      <c r="CL232" s="4"/>
      <c r="CM232" s="4"/>
      <c r="CN232" s="4"/>
      <c r="CO232" s="4"/>
      <c r="CP232" s="4"/>
      <c r="CQ232" s="4"/>
      <c r="CR232" s="4"/>
      <c r="CS232" s="4"/>
      <c r="CT232" s="4"/>
      <c r="CU232" s="4"/>
      <c r="CV232" s="4"/>
      <c r="CW232" s="4"/>
      <c r="CX232" s="4"/>
      <c r="CY232" s="4"/>
      <c r="CZ232" s="4"/>
      <c r="DA232" s="4"/>
      <c r="DB232" s="4"/>
      <c r="DC232" s="4"/>
      <c r="DD232" s="4"/>
      <c r="DE232" s="4"/>
      <c r="DF232" s="4"/>
      <c r="DG232" s="4"/>
      <c r="DH232" s="4"/>
      <c r="DI232" s="4"/>
      <c r="DJ232" s="4"/>
      <c r="DK232" s="4"/>
      <c r="DL232" s="4"/>
      <c r="DM232" s="4"/>
      <c r="DN232" s="4"/>
      <c r="DO232" s="4"/>
      <c r="DP232" s="4"/>
      <c r="DQ232" s="4"/>
      <c r="DR232" s="4"/>
      <c r="DS232" s="4"/>
      <c r="DT232" s="4"/>
      <c r="DU232" s="4"/>
      <c r="DV232" s="4"/>
      <c r="DW232" s="4"/>
      <c r="DX232" s="4"/>
      <c r="DY232" s="4"/>
      <c r="DZ232" s="4"/>
      <c r="EA232" s="4"/>
      <c r="EB232" s="4"/>
      <c r="EC232" s="4"/>
      <c r="ED232" s="4"/>
      <c r="EE232" s="4"/>
      <c r="EF232" s="4"/>
      <c r="EG232" s="4"/>
      <c r="EH232" s="4"/>
      <c r="EI232" s="4"/>
      <c r="EJ232" s="4"/>
      <c r="EK232" s="4"/>
      <c r="EL232" s="4"/>
      <c r="EM232" s="4"/>
      <c r="EN232" s="4"/>
      <c r="EO232" s="4"/>
      <c r="EP232" s="4"/>
      <c r="EQ232" s="4"/>
      <c r="ER232" s="4"/>
      <c r="ES232" s="4"/>
      <c r="ET232" s="4"/>
      <c r="EU232" s="4"/>
      <c r="EV232" s="4"/>
      <c r="EW232" s="4"/>
      <c r="EX232" s="4"/>
      <c r="EY232" s="4"/>
      <c r="EZ232" s="4"/>
      <c r="FA232" s="4"/>
      <c r="FB232" s="4"/>
      <c r="FC232" s="4"/>
      <c r="FD232" s="4"/>
      <c r="FE232" s="4"/>
      <c r="FF232" s="4"/>
      <c r="FG232" s="4"/>
      <c r="FH232" s="4"/>
      <c r="FI232" s="4"/>
      <c r="FJ232" s="4"/>
      <c r="FK232" s="4"/>
      <c r="FL232" s="4"/>
      <c r="FM232" s="4"/>
      <c r="FN232" s="4"/>
      <c r="FO232" s="4"/>
      <c r="FP232" s="4"/>
      <c r="FQ232" s="4"/>
      <c r="FR232" s="4"/>
      <c r="FS232" s="4"/>
      <c r="FT232" s="4"/>
      <c r="FU232" s="4"/>
      <c r="FV232" s="4"/>
      <c r="FW232" s="4"/>
      <c r="FX232" s="4"/>
      <c r="FY232" s="4"/>
      <c r="FZ232" s="4"/>
      <c r="GA232" s="4"/>
      <c r="GB232" s="4"/>
      <c r="GC232" s="4"/>
      <c r="GD232" s="4"/>
      <c r="GE232" s="4"/>
      <c r="GF232" s="4"/>
      <c r="GG232" s="4"/>
      <c r="GH232" s="4"/>
      <c r="GI232" s="4"/>
      <c r="GJ232" s="4"/>
      <c r="GK232" s="4"/>
      <c r="GL232" s="4"/>
      <c r="GM232" s="4"/>
      <c r="GN232" s="4"/>
      <c r="GO232" s="4"/>
      <c r="GP232" s="4"/>
      <c r="GQ232" s="4"/>
      <c r="GR232" s="4"/>
      <c r="GS232" s="4"/>
      <c r="GT232" s="4"/>
      <c r="GU232" s="4"/>
      <c r="GV232" s="4"/>
      <c r="GW232" s="4"/>
      <c r="GX232" s="4"/>
      <c r="GY232" s="4"/>
      <c r="GZ232" s="4"/>
      <c r="HA232" s="4"/>
      <c r="HB232" s="4"/>
      <c r="HC232" s="4"/>
      <c r="HD232" s="4"/>
      <c r="HE232" s="4"/>
      <c r="HF232" s="4"/>
      <c r="HG232" s="4"/>
      <c r="HH232" s="4"/>
      <c r="HI232" s="4"/>
      <c r="HJ232" s="4"/>
      <c r="HK232" s="4"/>
      <c r="HL232" s="4"/>
      <c r="HM232" s="4"/>
      <c r="HN232" s="4"/>
      <c r="HO232" s="4"/>
      <c r="HP232" s="4"/>
      <c r="HQ232" s="4"/>
      <c r="HR232" s="4"/>
      <c r="HS232" s="4"/>
      <c r="HT232" s="4"/>
      <c r="HU232" s="4"/>
      <c r="HV232" s="4"/>
      <c r="HW232" s="4"/>
      <c r="HX232" s="4"/>
      <c r="HY232" s="4"/>
      <c r="HZ232" s="4"/>
      <c r="IA232" s="4"/>
      <c r="IB232" s="4"/>
      <c r="IC232" s="4"/>
      <c r="ID232" s="4"/>
      <c r="IE232" s="4"/>
      <c r="IF232" s="4"/>
      <c r="IG232" s="4"/>
    </row>
    <row r="233" spans="1:241">
      <c r="A233" s="560" t="s">
        <v>580</v>
      </c>
      <c r="B233" s="565" t="s">
        <v>26</v>
      </c>
      <c r="C233" s="619" t="s">
        <v>27</v>
      </c>
      <c r="D233" s="195" t="s">
        <v>581</v>
      </c>
      <c r="E233" s="423" t="s">
        <v>29</v>
      </c>
      <c r="F233" s="521">
        <v>0.125</v>
      </c>
      <c r="G233" s="521">
        <v>0.125</v>
      </c>
      <c r="H233" s="521">
        <v>0.125</v>
      </c>
      <c r="I233" s="521">
        <v>0.125</v>
      </c>
      <c r="J233" s="521">
        <v>0.125</v>
      </c>
      <c r="K233" s="521">
        <v>0.125</v>
      </c>
      <c r="L233" s="521">
        <v>0.125</v>
      </c>
      <c r="M233" s="521">
        <v>0.125</v>
      </c>
      <c r="N233" s="528">
        <f t="shared" si="24"/>
        <v>1</v>
      </c>
      <c r="O233" s="451">
        <f>'2-COMPOSIÇÃO_CUSTO_UNITÁRIO'!H14</f>
        <v>445.13999999999993</v>
      </c>
      <c r="P233" s="522">
        <f>N233*O233</f>
        <v>445.13999999999993</v>
      </c>
      <c r="Q233" s="3"/>
      <c r="R233" s="105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4"/>
      <c r="BI233" s="4"/>
      <c r="BJ233" s="4"/>
      <c r="BK233" s="4"/>
      <c r="BL233" s="4"/>
      <c r="BM233" s="4"/>
      <c r="BN233" s="4"/>
      <c r="BO233" s="4"/>
      <c r="BP233" s="4"/>
      <c r="BQ233" s="4"/>
      <c r="BR233" s="4"/>
      <c r="BS233" s="4"/>
      <c r="BT233" s="4"/>
      <c r="BU233" s="4"/>
      <c r="BV233" s="4"/>
      <c r="BW233" s="4"/>
      <c r="BX233" s="4"/>
      <c r="BY233" s="4"/>
      <c r="BZ233" s="4"/>
      <c r="CA233" s="4"/>
      <c r="CB233" s="4"/>
      <c r="CC233" s="4"/>
      <c r="CD233" s="4"/>
      <c r="CE233" s="4"/>
      <c r="CF233" s="4"/>
      <c r="CG233" s="4"/>
      <c r="CH233" s="4"/>
      <c r="CI233" s="4"/>
      <c r="CJ233" s="4"/>
      <c r="CK233" s="4"/>
      <c r="CL233" s="4"/>
      <c r="CM233" s="4"/>
      <c r="CN233" s="4"/>
      <c r="CO233" s="4"/>
      <c r="CP233" s="4"/>
      <c r="CQ233" s="4"/>
      <c r="CR233" s="4"/>
      <c r="CS233" s="4"/>
      <c r="CT233" s="4"/>
      <c r="CU233" s="4"/>
      <c r="CV233" s="4"/>
      <c r="CW233" s="4"/>
      <c r="CX233" s="4"/>
      <c r="CY233" s="4"/>
      <c r="CZ233" s="4"/>
      <c r="DA233" s="4"/>
      <c r="DB233" s="4"/>
      <c r="DC233" s="4"/>
      <c r="DD233" s="4"/>
      <c r="DE233" s="4"/>
      <c r="DF233" s="4"/>
      <c r="DG233" s="4"/>
      <c r="DH233" s="4"/>
      <c r="DI233" s="4"/>
      <c r="DJ233" s="4"/>
      <c r="DK233" s="4"/>
      <c r="DL233" s="4"/>
      <c r="DM233" s="4"/>
      <c r="DN233" s="4"/>
      <c r="DO233" s="4"/>
      <c r="DP233" s="4"/>
      <c r="DQ233" s="4"/>
      <c r="DR233" s="4"/>
      <c r="DS233" s="4"/>
      <c r="DT233" s="4"/>
      <c r="DU233" s="4"/>
      <c r="DV233" s="4"/>
      <c r="DW233" s="4"/>
      <c r="DX233" s="4"/>
      <c r="DY233" s="4"/>
      <c r="DZ233" s="4"/>
      <c r="EA233" s="4"/>
      <c r="EB233" s="4"/>
      <c r="EC233" s="4"/>
      <c r="ED233" s="4"/>
      <c r="EE233" s="4"/>
      <c r="EF233" s="4"/>
      <c r="EG233" s="4"/>
      <c r="EH233" s="4"/>
      <c r="EI233" s="4"/>
      <c r="EJ233" s="4"/>
      <c r="EK233" s="4"/>
      <c r="EL233" s="4"/>
      <c r="EM233" s="4"/>
      <c r="EN233" s="4"/>
      <c r="EO233" s="4"/>
      <c r="EP233" s="4"/>
      <c r="EQ233" s="4"/>
      <c r="ER233" s="4"/>
      <c r="ES233" s="4"/>
      <c r="ET233" s="4"/>
      <c r="EU233" s="4"/>
      <c r="EV233" s="4"/>
      <c r="EW233" s="4"/>
      <c r="EX233" s="4"/>
      <c r="EY233" s="4"/>
      <c r="EZ233" s="4"/>
      <c r="FA233" s="4"/>
      <c r="FB233" s="4"/>
      <c r="FC233" s="4"/>
      <c r="FD233" s="4"/>
      <c r="FE233" s="4"/>
      <c r="FF233" s="4"/>
      <c r="FG233" s="4"/>
      <c r="FH233" s="4"/>
      <c r="FI233" s="4"/>
      <c r="FJ233" s="4"/>
      <c r="FK233" s="4"/>
      <c r="FL233" s="4"/>
      <c r="FM233" s="4"/>
      <c r="FN233" s="4"/>
      <c r="FO233" s="4"/>
      <c r="FP233" s="4"/>
      <c r="FQ233" s="4"/>
      <c r="FR233" s="4"/>
      <c r="FS233" s="4"/>
      <c r="FT233" s="4"/>
      <c r="FU233" s="4"/>
      <c r="FV233" s="4"/>
      <c r="FW233" s="4"/>
      <c r="FX233" s="4"/>
      <c r="FY233" s="4"/>
      <c r="FZ233" s="4"/>
      <c r="GA233" s="4"/>
      <c r="GB233" s="4"/>
      <c r="GC233" s="4"/>
      <c r="GD233" s="4"/>
      <c r="GE233" s="4"/>
      <c r="GF233" s="4"/>
      <c r="GG233" s="4"/>
      <c r="GH233" s="4"/>
      <c r="GI233" s="4"/>
      <c r="GJ233" s="4"/>
      <c r="GK233" s="4"/>
      <c r="GL233" s="4"/>
      <c r="GM233" s="4"/>
      <c r="GN233" s="4"/>
      <c r="GO233" s="4"/>
      <c r="GP233" s="4"/>
      <c r="GQ233" s="4"/>
      <c r="GR233" s="4"/>
      <c r="GS233" s="4"/>
      <c r="GT233" s="4"/>
      <c r="GU233" s="4"/>
      <c r="GV233" s="4"/>
      <c r="GW233" s="4"/>
      <c r="GX233" s="4"/>
      <c r="GY233" s="4"/>
      <c r="GZ233" s="4"/>
      <c r="HA233" s="4"/>
      <c r="HB233" s="4"/>
      <c r="HC233" s="4"/>
      <c r="HD233" s="4"/>
      <c r="HE233" s="4"/>
      <c r="HF233" s="4"/>
      <c r="HG233" s="4"/>
      <c r="HH233" s="4"/>
      <c r="HI233" s="4"/>
      <c r="HJ233" s="4"/>
      <c r="HK233" s="4"/>
      <c r="HL233" s="4"/>
      <c r="HM233" s="4"/>
      <c r="HN233" s="4"/>
      <c r="HO233" s="4"/>
      <c r="HP233" s="4"/>
      <c r="HQ233" s="4"/>
      <c r="HR233" s="4"/>
      <c r="HS233" s="4"/>
      <c r="HT233" s="4"/>
      <c r="HU233" s="4"/>
      <c r="HV233" s="4"/>
      <c r="HW233" s="4"/>
      <c r="HX233" s="4"/>
      <c r="HY233" s="4"/>
      <c r="HZ233" s="4"/>
      <c r="IA233" s="4"/>
      <c r="IB233" s="4"/>
      <c r="IC233" s="4"/>
      <c r="ID233" s="4"/>
      <c r="IE233" s="4"/>
      <c r="IF233" s="4"/>
      <c r="IG233" s="4"/>
    </row>
    <row r="234" spans="1:241">
      <c r="A234" s="558" t="s">
        <v>582</v>
      </c>
      <c r="B234" s="573"/>
      <c r="C234" s="627"/>
      <c r="D234" s="435" t="s">
        <v>583</v>
      </c>
      <c r="E234" s="422"/>
      <c r="F234" s="523"/>
      <c r="G234" s="523"/>
      <c r="H234" s="523"/>
      <c r="I234" s="523"/>
      <c r="J234" s="524"/>
      <c r="K234" s="524"/>
      <c r="L234" s="523"/>
      <c r="M234" s="523"/>
      <c r="N234" s="525"/>
      <c r="O234" s="526"/>
      <c r="P234" s="527">
        <f>SUM(P235:P244)</f>
        <v>120531.15999999999</v>
      </c>
      <c r="Q234" s="1"/>
      <c r="R234" s="1053">
        <f>P234*O246/100+P234</f>
        <v>156449.44568</v>
      </c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4"/>
      <c r="BI234" s="4"/>
      <c r="BJ234" s="4"/>
      <c r="BK234" s="4"/>
      <c r="BL234" s="4"/>
      <c r="BM234" s="4"/>
      <c r="BN234" s="4"/>
      <c r="BO234" s="4"/>
      <c r="BP234" s="4"/>
      <c r="BQ234" s="4"/>
      <c r="BR234" s="4"/>
      <c r="BS234" s="4"/>
      <c r="BT234" s="4"/>
      <c r="BU234" s="4"/>
      <c r="BV234" s="4"/>
      <c r="BW234" s="4"/>
      <c r="BX234" s="4"/>
      <c r="BY234" s="4"/>
      <c r="BZ234" s="4"/>
      <c r="CA234" s="4"/>
      <c r="CB234" s="4"/>
      <c r="CC234" s="4"/>
      <c r="CD234" s="4"/>
      <c r="CE234" s="4"/>
      <c r="CF234" s="4"/>
      <c r="CG234" s="4"/>
      <c r="CH234" s="4"/>
      <c r="CI234" s="4"/>
      <c r="CJ234" s="4"/>
      <c r="CK234" s="4"/>
      <c r="CL234" s="4"/>
      <c r="CM234" s="4"/>
      <c r="CN234" s="4"/>
      <c r="CO234" s="4"/>
      <c r="CP234" s="4"/>
      <c r="CQ234" s="4"/>
      <c r="CR234" s="4"/>
      <c r="CS234" s="4"/>
      <c r="CT234" s="4"/>
      <c r="CU234" s="4"/>
      <c r="CV234" s="4"/>
      <c r="CW234" s="4"/>
      <c r="CX234" s="4"/>
      <c r="CY234" s="4"/>
      <c r="CZ234" s="4"/>
      <c r="DA234" s="4"/>
      <c r="DB234" s="4"/>
      <c r="DC234" s="4"/>
      <c r="DD234" s="4"/>
      <c r="DE234" s="4"/>
      <c r="DF234" s="4"/>
      <c r="DG234" s="4"/>
      <c r="DH234" s="4"/>
      <c r="DI234" s="4"/>
      <c r="DJ234" s="4"/>
      <c r="DK234" s="4"/>
      <c r="DL234" s="4"/>
      <c r="DM234" s="4"/>
      <c r="DN234" s="4"/>
      <c r="DO234" s="4"/>
      <c r="DP234" s="4"/>
      <c r="DQ234" s="4"/>
      <c r="DR234" s="4"/>
      <c r="DS234" s="4"/>
      <c r="DT234" s="4"/>
      <c r="DU234" s="4"/>
      <c r="DV234" s="4"/>
      <c r="DW234" s="4"/>
      <c r="DX234" s="4"/>
      <c r="DY234" s="4"/>
      <c r="DZ234" s="4"/>
      <c r="EA234" s="4"/>
      <c r="EB234" s="4"/>
      <c r="EC234" s="4"/>
      <c r="ED234" s="4"/>
      <c r="EE234" s="4"/>
      <c r="EF234" s="4"/>
      <c r="EG234" s="4"/>
      <c r="EH234" s="4"/>
      <c r="EI234" s="4"/>
      <c r="EJ234" s="4"/>
      <c r="EK234" s="4"/>
      <c r="EL234" s="4"/>
      <c r="EM234" s="4"/>
      <c r="EN234" s="4"/>
      <c r="EO234" s="4"/>
      <c r="EP234" s="4"/>
      <c r="EQ234" s="4"/>
      <c r="ER234" s="4"/>
      <c r="ES234" s="4"/>
      <c r="ET234" s="4"/>
      <c r="EU234" s="4"/>
      <c r="EV234" s="4"/>
      <c r="EW234" s="4"/>
      <c r="EX234" s="4"/>
      <c r="EY234" s="4"/>
      <c r="EZ234" s="4"/>
      <c r="FA234" s="4"/>
      <c r="FB234" s="4"/>
      <c r="FC234" s="4"/>
      <c r="FD234" s="4"/>
      <c r="FE234" s="4"/>
      <c r="FF234" s="4"/>
      <c r="FG234" s="4"/>
      <c r="FH234" s="4"/>
      <c r="FI234" s="4"/>
      <c r="FJ234" s="4"/>
      <c r="FK234" s="4"/>
      <c r="FL234" s="4"/>
      <c r="FM234" s="4"/>
      <c r="FN234" s="4"/>
      <c r="FO234" s="4"/>
      <c r="FP234" s="4"/>
      <c r="FQ234" s="4"/>
      <c r="FR234" s="4"/>
      <c r="FS234" s="4"/>
      <c r="FT234" s="4"/>
      <c r="FU234" s="4"/>
      <c r="FV234" s="4"/>
      <c r="FW234" s="4"/>
      <c r="FX234" s="4"/>
      <c r="FY234" s="4"/>
      <c r="FZ234" s="4"/>
      <c r="GA234" s="4"/>
      <c r="GB234" s="4"/>
      <c r="GC234" s="4"/>
      <c r="GD234" s="4"/>
      <c r="GE234" s="4"/>
      <c r="GF234" s="4"/>
      <c r="GG234" s="4"/>
      <c r="GH234" s="4"/>
      <c r="GI234" s="4"/>
      <c r="GJ234" s="4"/>
      <c r="GK234" s="4"/>
      <c r="GL234" s="4"/>
      <c r="GM234" s="4"/>
      <c r="GN234" s="4"/>
      <c r="GO234" s="4"/>
      <c r="GP234" s="4"/>
      <c r="GQ234" s="4"/>
      <c r="GR234" s="4"/>
      <c r="GS234" s="4"/>
      <c r="GT234" s="4"/>
      <c r="GU234" s="4"/>
      <c r="GV234" s="4"/>
      <c r="GW234" s="4"/>
      <c r="GX234" s="4"/>
      <c r="GY234" s="4"/>
      <c r="GZ234" s="4"/>
      <c r="HA234" s="4"/>
      <c r="HB234" s="4"/>
      <c r="HC234" s="4"/>
      <c r="HD234" s="4"/>
      <c r="HE234" s="4"/>
      <c r="HF234" s="4"/>
      <c r="HG234" s="4"/>
      <c r="HH234" s="4"/>
      <c r="HI234" s="4"/>
      <c r="HJ234" s="4"/>
      <c r="HK234" s="4"/>
      <c r="HL234" s="4"/>
      <c r="HM234" s="4"/>
      <c r="HN234" s="4"/>
      <c r="HO234" s="4"/>
      <c r="HP234" s="4"/>
      <c r="HQ234" s="4"/>
      <c r="HR234" s="4"/>
      <c r="HS234" s="4"/>
      <c r="HT234" s="4"/>
      <c r="HU234" s="4"/>
      <c r="HV234" s="4"/>
      <c r="HW234" s="4"/>
      <c r="HX234" s="4"/>
      <c r="HY234" s="4"/>
      <c r="HZ234" s="4"/>
      <c r="IA234" s="4"/>
      <c r="IB234" s="4"/>
      <c r="IC234" s="4"/>
      <c r="ID234" s="4"/>
      <c r="IE234" s="4"/>
      <c r="IF234" s="4"/>
      <c r="IG234" s="4"/>
    </row>
    <row r="235" spans="1:241" ht="34.5" customHeight="1">
      <c r="A235" s="560" t="s">
        <v>584</v>
      </c>
      <c r="B235" s="570" t="s">
        <v>36</v>
      </c>
      <c r="C235" s="653" t="s">
        <v>585</v>
      </c>
      <c r="D235" s="447" t="s">
        <v>586</v>
      </c>
      <c r="E235" s="430" t="s">
        <v>540</v>
      </c>
      <c r="F235" s="521">
        <v>44</v>
      </c>
      <c r="G235" s="521">
        <v>44</v>
      </c>
      <c r="H235" s="521">
        <v>44</v>
      </c>
      <c r="I235" s="521">
        <v>44</v>
      </c>
      <c r="J235" s="521">
        <v>44</v>
      </c>
      <c r="K235" s="521">
        <v>44</v>
      </c>
      <c r="L235" s="521">
        <v>44</v>
      </c>
      <c r="M235" s="521">
        <v>6</v>
      </c>
      <c r="N235" s="521">
        <f>SUM(F235:M235)</f>
        <v>314</v>
      </c>
      <c r="O235" s="451">
        <v>83.39</v>
      </c>
      <c r="P235" s="522">
        <f t="shared" ref="P235:P244" si="25">N235*O235</f>
        <v>26184.46</v>
      </c>
      <c r="Q235" s="3"/>
      <c r="R235" s="1070">
        <f>SUM(R8:R234)</f>
        <v>1212317.1378117362</v>
      </c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  <c r="BF235" s="4"/>
      <c r="BG235" s="4"/>
      <c r="BH235" s="4"/>
      <c r="BI235" s="4"/>
      <c r="BJ235" s="4"/>
      <c r="BK235" s="4"/>
      <c r="BL235" s="4"/>
      <c r="BM235" s="4"/>
      <c r="BN235" s="4"/>
      <c r="BO235" s="4"/>
      <c r="BP235" s="4"/>
      <c r="BQ235" s="4"/>
      <c r="BR235" s="4"/>
      <c r="BS235" s="4"/>
      <c r="BT235" s="4"/>
      <c r="BU235" s="4"/>
      <c r="BV235" s="4"/>
      <c r="BW235" s="4"/>
      <c r="BX235" s="4"/>
      <c r="BY235" s="4"/>
      <c r="BZ235" s="4"/>
      <c r="CA235" s="4"/>
      <c r="CB235" s="4"/>
      <c r="CC235" s="4"/>
      <c r="CD235" s="4"/>
      <c r="CE235" s="4"/>
      <c r="CF235" s="4"/>
      <c r="CG235" s="4"/>
      <c r="CH235" s="4"/>
      <c r="CI235" s="4"/>
      <c r="CJ235" s="4"/>
      <c r="CK235" s="4"/>
      <c r="CL235" s="4"/>
      <c r="CM235" s="4"/>
      <c r="CN235" s="4"/>
      <c r="CO235" s="4"/>
      <c r="CP235" s="4"/>
      <c r="CQ235" s="4"/>
      <c r="CR235" s="4"/>
      <c r="CS235" s="4"/>
      <c r="CT235" s="4"/>
      <c r="CU235" s="4"/>
      <c r="CV235" s="4"/>
      <c r="CW235" s="4"/>
      <c r="CX235" s="4"/>
      <c r="CY235" s="4"/>
      <c r="CZ235" s="4"/>
      <c r="DA235" s="4"/>
      <c r="DB235" s="4"/>
      <c r="DC235" s="4"/>
      <c r="DD235" s="4"/>
      <c r="DE235" s="4"/>
      <c r="DF235" s="4"/>
      <c r="DG235" s="4"/>
      <c r="DH235" s="4"/>
      <c r="DI235" s="4"/>
      <c r="DJ235" s="4"/>
      <c r="DK235" s="4"/>
      <c r="DL235" s="4"/>
      <c r="DM235" s="4"/>
      <c r="DN235" s="4"/>
      <c r="DO235" s="4"/>
      <c r="DP235" s="4"/>
      <c r="DQ235" s="4"/>
      <c r="DR235" s="4"/>
      <c r="DS235" s="4"/>
      <c r="DT235" s="4"/>
      <c r="DU235" s="4"/>
      <c r="DV235" s="4"/>
      <c r="DW235" s="4"/>
      <c r="DX235" s="4"/>
      <c r="DY235" s="4"/>
      <c r="DZ235" s="4"/>
      <c r="EA235" s="4"/>
      <c r="EB235" s="4"/>
      <c r="EC235" s="4"/>
      <c r="ED235" s="4"/>
      <c r="EE235" s="4"/>
      <c r="EF235" s="4"/>
      <c r="EG235" s="4"/>
      <c r="EH235" s="4"/>
      <c r="EI235" s="4"/>
      <c r="EJ235" s="4"/>
      <c r="EK235" s="4"/>
      <c r="EL235" s="4"/>
      <c r="EM235" s="4"/>
      <c r="EN235" s="4"/>
      <c r="EO235" s="4"/>
      <c r="EP235" s="4"/>
      <c r="EQ235" s="4"/>
      <c r="ER235" s="4"/>
      <c r="ES235" s="4"/>
      <c r="ET235" s="4"/>
      <c r="EU235" s="4"/>
      <c r="EV235" s="4"/>
      <c r="EW235" s="4"/>
      <c r="EX235" s="4"/>
      <c r="EY235" s="4"/>
      <c r="EZ235" s="4"/>
      <c r="FA235" s="4"/>
      <c r="FB235" s="4"/>
      <c r="FC235" s="4"/>
      <c r="FD235" s="4"/>
      <c r="FE235" s="4"/>
      <c r="FF235" s="4"/>
      <c r="FG235" s="4"/>
      <c r="FH235" s="4"/>
      <c r="FI235" s="4"/>
      <c r="FJ235" s="4"/>
      <c r="FK235" s="4"/>
      <c r="FL235" s="4"/>
      <c r="FM235" s="4"/>
      <c r="FN235" s="4"/>
      <c r="FO235" s="4"/>
      <c r="FP235" s="4"/>
      <c r="FQ235" s="4"/>
      <c r="FR235" s="4"/>
      <c r="FS235" s="4"/>
      <c r="FT235" s="4"/>
      <c r="FU235" s="4"/>
      <c r="FV235" s="4"/>
      <c r="FW235" s="4"/>
      <c r="FX235" s="4"/>
      <c r="FY235" s="4"/>
      <c r="FZ235" s="4"/>
      <c r="GA235" s="4"/>
      <c r="GB235" s="4"/>
      <c r="GC235" s="4"/>
      <c r="GD235" s="4"/>
      <c r="GE235" s="4"/>
      <c r="GF235" s="4"/>
      <c r="GG235" s="4"/>
      <c r="GH235" s="4"/>
      <c r="GI235" s="4"/>
      <c r="GJ235" s="4"/>
      <c r="GK235" s="4"/>
      <c r="GL235" s="4"/>
      <c r="GM235" s="4"/>
      <c r="GN235" s="4"/>
      <c r="GO235" s="4"/>
      <c r="GP235" s="4"/>
      <c r="GQ235" s="4"/>
      <c r="GR235" s="4"/>
      <c r="GS235" s="4"/>
      <c r="GT235" s="4"/>
      <c r="GU235" s="4"/>
      <c r="GV235" s="4"/>
      <c r="GW235" s="4"/>
      <c r="GX235" s="4"/>
      <c r="GY235" s="4"/>
      <c r="GZ235" s="4"/>
      <c r="HA235" s="4"/>
      <c r="HB235" s="4"/>
      <c r="HC235" s="4"/>
      <c r="HD235" s="4"/>
      <c r="HE235" s="4"/>
      <c r="HF235" s="4"/>
      <c r="HG235" s="4"/>
      <c r="HH235" s="4"/>
      <c r="HI235" s="4"/>
      <c r="HJ235" s="4"/>
      <c r="HK235" s="4"/>
      <c r="HL235" s="4"/>
      <c r="HM235" s="4"/>
      <c r="HN235" s="4"/>
      <c r="HO235" s="4"/>
      <c r="HP235" s="4"/>
      <c r="HQ235" s="4"/>
      <c r="HR235" s="4"/>
      <c r="HS235" s="4"/>
      <c r="HT235" s="4"/>
      <c r="HU235" s="4"/>
      <c r="HV235" s="4"/>
      <c r="HW235" s="4"/>
      <c r="HX235" s="4"/>
      <c r="HY235" s="4"/>
      <c r="HZ235" s="4"/>
      <c r="IA235" s="4"/>
      <c r="IB235" s="4"/>
      <c r="IC235" s="4"/>
      <c r="ID235" s="4"/>
      <c r="IE235" s="4"/>
      <c r="IF235" s="4"/>
      <c r="IG235" s="4"/>
    </row>
    <row r="236" spans="1:241" ht="34.5" customHeight="1">
      <c r="A236" s="560" t="s">
        <v>587</v>
      </c>
      <c r="B236" s="570" t="s">
        <v>36</v>
      </c>
      <c r="C236" s="653" t="s">
        <v>588</v>
      </c>
      <c r="D236" s="448" t="s">
        <v>589</v>
      </c>
      <c r="E236" s="430" t="s">
        <v>540</v>
      </c>
      <c r="F236" s="521">
        <v>308</v>
      </c>
      <c r="G236" s="521">
        <v>308</v>
      </c>
      <c r="H236" s="521">
        <v>308</v>
      </c>
      <c r="I236" s="521">
        <v>308</v>
      </c>
      <c r="J236" s="521">
        <v>308</v>
      </c>
      <c r="K236" s="521">
        <v>308</v>
      </c>
      <c r="L236" s="521">
        <v>308</v>
      </c>
      <c r="M236" s="521">
        <v>44</v>
      </c>
      <c r="N236" s="521">
        <f t="shared" ref="N236:N240" si="26">SUM(F236:M236)</f>
        <v>2200</v>
      </c>
      <c r="O236" s="451">
        <v>33.21</v>
      </c>
      <c r="P236" s="522">
        <f t="shared" si="25"/>
        <v>73062</v>
      </c>
      <c r="Q236" s="3"/>
      <c r="R236" s="1071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4"/>
      <c r="BI236" s="4"/>
      <c r="BJ236" s="4"/>
      <c r="BK236" s="4"/>
      <c r="BL236" s="4"/>
      <c r="BM236" s="4"/>
      <c r="BN236" s="4"/>
      <c r="BO236" s="4"/>
      <c r="BP236" s="4"/>
      <c r="BQ236" s="4"/>
      <c r="BR236" s="4"/>
      <c r="BS236" s="4"/>
      <c r="BT236" s="4"/>
      <c r="BU236" s="4"/>
      <c r="BV236" s="4"/>
      <c r="BW236" s="4"/>
      <c r="BX236" s="4"/>
      <c r="BY236" s="4"/>
      <c r="BZ236" s="4"/>
      <c r="CA236" s="4"/>
      <c r="CB236" s="4"/>
      <c r="CC236" s="4"/>
      <c r="CD236" s="4"/>
      <c r="CE236" s="4"/>
      <c r="CF236" s="4"/>
      <c r="CG236" s="4"/>
      <c r="CH236" s="4"/>
      <c r="CI236" s="4"/>
      <c r="CJ236" s="4"/>
      <c r="CK236" s="4"/>
      <c r="CL236" s="4"/>
      <c r="CM236" s="4"/>
      <c r="CN236" s="4"/>
      <c r="CO236" s="4"/>
      <c r="CP236" s="4"/>
      <c r="CQ236" s="4"/>
      <c r="CR236" s="4"/>
      <c r="CS236" s="4"/>
      <c r="CT236" s="4"/>
      <c r="CU236" s="4"/>
      <c r="CV236" s="4"/>
      <c r="CW236" s="4"/>
      <c r="CX236" s="4"/>
      <c r="CY236" s="4"/>
      <c r="CZ236" s="4"/>
      <c r="DA236" s="4"/>
      <c r="DB236" s="4"/>
      <c r="DC236" s="4"/>
      <c r="DD236" s="4"/>
      <c r="DE236" s="4"/>
      <c r="DF236" s="4"/>
      <c r="DG236" s="4"/>
      <c r="DH236" s="4"/>
      <c r="DI236" s="4"/>
      <c r="DJ236" s="4"/>
      <c r="DK236" s="4"/>
      <c r="DL236" s="4"/>
      <c r="DM236" s="4"/>
      <c r="DN236" s="4"/>
      <c r="DO236" s="4"/>
      <c r="DP236" s="4"/>
      <c r="DQ236" s="4"/>
      <c r="DR236" s="4"/>
      <c r="DS236" s="4"/>
      <c r="DT236" s="4"/>
      <c r="DU236" s="4"/>
      <c r="DV236" s="4"/>
      <c r="DW236" s="4"/>
      <c r="DX236" s="4"/>
      <c r="DY236" s="4"/>
      <c r="DZ236" s="4"/>
      <c r="EA236" s="4"/>
      <c r="EB236" s="4"/>
      <c r="EC236" s="4"/>
      <c r="ED236" s="4"/>
      <c r="EE236" s="4"/>
      <c r="EF236" s="4"/>
      <c r="EG236" s="4"/>
      <c r="EH236" s="4"/>
      <c r="EI236" s="4"/>
      <c r="EJ236" s="4"/>
      <c r="EK236" s="4"/>
      <c r="EL236" s="4"/>
      <c r="EM236" s="4"/>
      <c r="EN236" s="4"/>
      <c r="EO236" s="4"/>
      <c r="EP236" s="4"/>
      <c r="EQ236" s="4"/>
      <c r="ER236" s="4"/>
      <c r="ES236" s="4"/>
      <c r="ET236" s="4"/>
      <c r="EU236" s="4"/>
      <c r="EV236" s="4"/>
      <c r="EW236" s="4"/>
      <c r="EX236" s="4"/>
      <c r="EY236" s="4"/>
      <c r="EZ236" s="4"/>
      <c r="FA236" s="4"/>
      <c r="FB236" s="4"/>
      <c r="FC236" s="4"/>
      <c r="FD236" s="4"/>
      <c r="FE236" s="4"/>
      <c r="FF236" s="4"/>
      <c r="FG236" s="4"/>
      <c r="FH236" s="4"/>
      <c r="FI236" s="4"/>
      <c r="FJ236" s="4"/>
      <c r="FK236" s="4"/>
      <c r="FL236" s="4"/>
      <c r="FM236" s="4"/>
      <c r="FN236" s="4"/>
      <c r="FO236" s="4"/>
      <c r="FP236" s="4"/>
      <c r="FQ236" s="4"/>
      <c r="FR236" s="4"/>
      <c r="FS236" s="4"/>
      <c r="FT236" s="4"/>
      <c r="FU236" s="4"/>
      <c r="FV236" s="4"/>
      <c r="FW236" s="4"/>
      <c r="FX236" s="4"/>
      <c r="FY236" s="4"/>
      <c r="FZ236" s="4"/>
      <c r="GA236" s="4"/>
      <c r="GB236" s="4"/>
      <c r="GC236" s="4"/>
      <c r="GD236" s="4"/>
      <c r="GE236" s="4"/>
      <c r="GF236" s="4"/>
      <c r="GG236" s="4"/>
      <c r="GH236" s="4"/>
      <c r="GI236" s="4"/>
      <c r="GJ236" s="4"/>
      <c r="GK236" s="4"/>
      <c r="GL236" s="4"/>
      <c r="GM236" s="4"/>
      <c r="GN236" s="4"/>
      <c r="GO236" s="4"/>
      <c r="GP236" s="4"/>
      <c r="GQ236" s="4"/>
      <c r="GR236" s="4"/>
      <c r="GS236" s="4"/>
      <c r="GT236" s="4"/>
      <c r="GU236" s="4"/>
      <c r="GV236" s="4"/>
      <c r="GW236" s="4"/>
      <c r="GX236" s="4"/>
      <c r="GY236" s="4"/>
      <c r="GZ236" s="4"/>
      <c r="HA236" s="4"/>
      <c r="HB236" s="4"/>
      <c r="HC236" s="4"/>
      <c r="HD236" s="4"/>
      <c r="HE236" s="4"/>
      <c r="HF236" s="4"/>
      <c r="HG236" s="4"/>
      <c r="HH236" s="4"/>
      <c r="HI236" s="4"/>
      <c r="HJ236" s="4"/>
      <c r="HK236" s="4"/>
      <c r="HL236" s="4"/>
      <c r="HM236" s="4"/>
      <c r="HN236" s="4"/>
      <c r="HO236" s="4"/>
      <c r="HP236" s="4"/>
      <c r="HQ236" s="4"/>
      <c r="HR236" s="4"/>
      <c r="HS236" s="4"/>
      <c r="HT236" s="4"/>
      <c r="HU236" s="4"/>
      <c r="HV236" s="4"/>
      <c r="HW236" s="4"/>
      <c r="HX236" s="4"/>
      <c r="HY236" s="4"/>
      <c r="HZ236" s="4"/>
      <c r="IA236" s="4"/>
      <c r="IB236" s="4"/>
      <c r="IC236" s="4"/>
      <c r="ID236" s="4"/>
      <c r="IE236" s="4"/>
      <c r="IF236" s="4"/>
      <c r="IG236" s="4"/>
    </row>
    <row r="237" spans="1:241" ht="34.5" customHeight="1">
      <c r="A237" s="560" t="s">
        <v>590</v>
      </c>
      <c r="B237" s="570" t="s">
        <v>26</v>
      </c>
      <c r="C237" s="653" t="s">
        <v>591</v>
      </c>
      <c r="D237" s="448" t="s">
        <v>592</v>
      </c>
      <c r="E237" s="430" t="s">
        <v>540</v>
      </c>
      <c r="F237" s="552">
        <v>40</v>
      </c>
      <c r="G237" s="552">
        <v>40</v>
      </c>
      <c r="H237" s="552">
        <v>40</v>
      </c>
      <c r="I237" s="552">
        <v>40</v>
      </c>
      <c r="J237" s="552">
        <v>40</v>
      </c>
      <c r="K237" s="552">
        <v>40</v>
      </c>
      <c r="L237" s="552">
        <v>40</v>
      </c>
      <c r="M237" s="521">
        <v>0</v>
      </c>
      <c r="N237" s="521">
        <f t="shared" si="26"/>
        <v>280</v>
      </c>
      <c r="O237" s="451">
        <v>6.64</v>
      </c>
      <c r="P237" s="522">
        <f>N237*O237</f>
        <v>1859.1999999999998</v>
      </c>
      <c r="Q237" s="3"/>
      <c r="R237" s="1071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  <c r="BF237" s="4"/>
      <c r="BG237" s="4"/>
      <c r="BH237" s="4"/>
      <c r="BI237" s="4"/>
      <c r="BJ237" s="4"/>
      <c r="BK237" s="4"/>
      <c r="BL237" s="4"/>
      <c r="BM237" s="4"/>
      <c r="BN237" s="4"/>
      <c r="BO237" s="4"/>
      <c r="BP237" s="4"/>
      <c r="BQ237" s="4"/>
      <c r="BR237" s="4"/>
      <c r="BS237" s="4"/>
      <c r="BT237" s="4"/>
      <c r="BU237" s="4"/>
      <c r="BV237" s="4"/>
      <c r="BW237" s="4"/>
      <c r="BX237" s="4"/>
      <c r="BY237" s="4"/>
      <c r="BZ237" s="4"/>
      <c r="CA237" s="4"/>
      <c r="CB237" s="4"/>
      <c r="CC237" s="4"/>
      <c r="CD237" s="4"/>
      <c r="CE237" s="4"/>
      <c r="CF237" s="4"/>
      <c r="CG237" s="4"/>
      <c r="CH237" s="4"/>
      <c r="CI237" s="4"/>
      <c r="CJ237" s="4"/>
      <c r="CK237" s="4"/>
      <c r="CL237" s="4"/>
      <c r="CM237" s="4"/>
      <c r="CN237" s="4"/>
      <c r="CO237" s="4"/>
      <c r="CP237" s="4"/>
      <c r="CQ237" s="4"/>
      <c r="CR237" s="4"/>
      <c r="CS237" s="4"/>
      <c r="CT237" s="4"/>
      <c r="CU237" s="4"/>
      <c r="CV237" s="4"/>
      <c r="CW237" s="4"/>
      <c r="CX237" s="4"/>
      <c r="CY237" s="4"/>
      <c r="CZ237" s="4"/>
      <c r="DA237" s="4"/>
      <c r="DB237" s="4"/>
      <c r="DC237" s="4"/>
      <c r="DD237" s="4"/>
      <c r="DE237" s="4"/>
      <c r="DF237" s="4"/>
      <c r="DG237" s="4"/>
      <c r="DH237" s="4"/>
      <c r="DI237" s="4"/>
      <c r="DJ237" s="4"/>
      <c r="DK237" s="4"/>
      <c r="DL237" s="4"/>
      <c r="DM237" s="4"/>
      <c r="DN237" s="4"/>
      <c r="DO237" s="4"/>
      <c r="DP237" s="4"/>
      <c r="DQ237" s="4"/>
      <c r="DR237" s="4"/>
      <c r="DS237" s="4"/>
      <c r="DT237" s="4"/>
      <c r="DU237" s="4"/>
      <c r="DV237" s="4"/>
      <c r="DW237" s="4"/>
      <c r="DX237" s="4"/>
      <c r="DY237" s="4"/>
      <c r="DZ237" s="4"/>
      <c r="EA237" s="4"/>
      <c r="EB237" s="4"/>
      <c r="EC237" s="4"/>
      <c r="ED237" s="4"/>
      <c r="EE237" s="4"/>
      <c r="EF237" s="4"/>
      <c r="EG237" s="4"/>
      <c r="EH237" s="4"/>
      <c r="EI237" s="4"/>
      <c r="EJ237" s="4"/>
      <c r="EK237" s="4"/>
      <c r="EL237" s="4"/>
      <c r="EM237" s="4"/>
      <c r="EN237" s="4"/>
      <c r="EO237" s="4"/>
      <c r="EP237" s="4"/>
      <c r="EQ237" s="4"/>
      <c r="ER237" s="4"/>
      <c r="ES237" s="4"/>
      <c r="ET237" s="4"/>
      <c r="EU237" s="4"/>
      <c r="EV237" s="4"/>
      <c r="EW237" s="4"/>
      <c r="EX237" s="4"/>
      <c r="EY237" s="4"/>
      <c r="EZ237" s="4"/>
      <c r="FA237" s="4"/>
      <c r="FB237" s="4"/>
      <c r="FC237" s="4"/>
      <c r="FD237" s="4"/>
      <c r="FE237" s="4"/>
      <c r="FF237" s="4"/>
      <c r="FG237" s="4"/>
      <c r="FH237" s="4"/>
      <c r="FI237" s="4"/>
      <c r="FJ237" s="4"/>
      <c r="FK237" s="4"/>
      <c r="FL237" s="4"/>
      <c r="FM237" s="4"/>
      <c r="FN237" s="4"/>
      <c r="FO237" s="4"/>
      <c r="FP237" s="4"/>
      <c r="FQ237" s="4"/>
      <c r="FR237" s="4"/>
      <c r="FS237" s="4"/>
      <c r="FT237" s="4"/>
      <c r="FU237" s="4"/>
      <c r="FV237" s="4"/>
      <c r="FW237" s="4"/>
      <c r="FX237" s="4"/>
      <c r="FY237" s="4"/>
      <c r="FZ237" s="4"/>
      <c r="GA237" s="4"/>
      <c r="GB237" s="4"/>
      <c r="GC237" s="4"/>
      <c r="GD237" s="4"/>
      <c r="GE237" s="4"/>
      <c r="GF237" s="4"/>
      <c r="GG237" s="4"/>
      <c r="GH237" s="4"/>
      <c r="GI237" s="4"/>
      <c r="GJ237" s="4"/>
      <c r="GK237" s="4"/>
      <c r="GL237" s="4"/>
      <c r="GM237" s="4"/>
      <c r="GN237" s="4"/>
      <c r="GO237" s="4"/>
      <c r="GP237" s="4"/>
      <c r="GQ237" s="4"/>
      <c r="GR237" s="4"/>
      <c r="GS237" s="4"/>
      <c r="GT237" s="4"/>
      <c r="GU237" s="4"/>
      <c r="GV237" s="4"/>
      <c r="GW237" s="4"/>
      <c r="GX237" s="4"/>
      <c r="GY237" s="4"/>
      <c r="GZ237" s="4"/>
      <c r="HA237" s="4"/>
      <c r="HB237" s="4"/>
      <c r="HC237" s="4"/>
      <c r="HD237" s="4"/>
      <c r="HE237" s="4"/>
      <c r="HF237" s="4"/>
      <c r="HG237" s="4"/>
      <c r="HH237" s="4"/>
      <c r="HI237" s="4"/>
      <c r="HJ237" s="4"/>
      <c r="HK237" s="4"/>
      <c r="HL237" s="4"/>
      <c r="HM237" s="4"/>
      <c r="HN237" s="4"/>
      <c r="HO237" s="4"/>
      <c r="HP237" s="4"/>
      <c r="HQ237" s="4"/>
      <c r="HR237" s="4"/>
      <c r="HS237" s="4"/>
      <c r="HT237" s="4"/>
      <c r="HU237" s="4"/>
      <c r="HV237" s="4"/>
      <c r="HW237" s="4"/>
      <c r="HX237" s="4"/>
      <c r="HY237" s="4"/>
      <c r="HZ237" s="4"/>
      <c r="IA237" s="4"/>
      <c r="IB237" s="4"/>
      <c r="IC237" s="4"/>
      <c r="ID237" s="4"/>
      <c r="IE237" s="4"/>
      <c r="IF237" s="4"/>
      <c r="IG237" s="4"/>
    </row>
    <row r="238" spans="1:241" ht="34.5" customHeight="1">
      <c r="A238" s="560" t="s">
        <v>593</v>
      </c>
      <c r="B238" s="570" t="s">
        <v>26</v>
      </c>
      <c r="C238" s="653" t="s">
        <v>591</v>
      </c>
      <c r="D238" s="448" t="s">
        <v>594</v>
      </c>
      <c r="E238" s="430" t="s">
        <v>540</v>
      </c>
      <c r="F238" s="552">
        <v>12</v>
      </c>
      <c r="G238" s="552">
        <v>12</v>
      </c>
      <c r="H238" s="552">
        <v>12</v>
      </c>
      <c r="I238" s="552">
        <v>12</v>
      </c>
      <c r="J238" s="552">
        <v>12</v>
      </c>
      <c r="K238" s="552">
        <v>12</v>
      </c>
      <c r="L238" s="552">
        <v>12</v>
      </c>
      <c r="M238" s="521">
        <v>0</v>
      </c>
      <c r="N238" s="521">
        <f t="shared" si="26"/>
        <v>84</v>
      </c>
      <c r="O238" s="451">
        <v>16.61</v>
      </c>
      <c r="P238" s="522">
        <f t="shared" ref="P238:P239" si="27">N238*O238</f>
        <v>1395.24</v>
      </c>
      <c r="Q238" s="3"/>
      <c r="R238" s="1071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4"/>
      <c r="BC238" s="4"/>
      <c r="BD238" s="4"/>
      <c r="BE238" s="4"/>
      <c r="BF238" s="4"/>
      <c r="BG238" s="4"/>
      <c r="BH238" s="4"/>
      <c r="BI238" s="4"/>
      <c r="BJ238" s="4"/>
      <c r="BK238" s="4"/>
      <c r="BL238" s="4"/>
      <c r="BM238" s="4"/>
      <c r="BN238" s="4"/>
      <c r="BO238" s="4"/>
      <c r="BP238" s="4"/>
      <c r="BQ238" s="4"/>
      <c r="BR238" s="4"/>
      <c r="BS238" s="4"/>
      <c r="BT238" s="4"/>
      <c r="BU238" s="4"/>
      <c r="BV238" s="4"/>
      <c r="BW238" s="4"/>
      <c r="BX238" s="4"/>
      <c r="BY238" s="4"/>
      <c r="BZ238" s="4"/>
      <c r="CA238" s="4"/>
      <c r="CB238" s="4"/>
      <c r="CC238" s="4"/>
      <c r="CD238" s="4"/>
      <c r="CE238" s="4"/>
      <c r="CF238" s="4"/>
      <c r="CG238" s="4"/>
      <c r="CH238" s="4"/>
      <c r="CI238" s="4"/>
      <c r="CJ238" s="4"/>
      <c r="CK238" s="4"/>
      <c r="CL238" s="4"/>
      <c r="CM238" s="4"/>
      <c r="CN238" s="4"/>
      <c r="CO238" s="4"/>
      <c r="CP238" s="4"/>
      <c r="CQ238" s="4"/>
      <c r="CR238" s="4"/>
      <c r="CS238" s="4"/>
      <c r="CT238" s="4"/>
      <c r="CU238" s="4"/>
      <c r="CV238" s="4"/>
      <c r="CW238" s="4"/>
      <c r="CX238" s="4"/>
      <c r="CY238" s="4"/>
      <c r="CZ238" s="4"/>
      <c r="DA238" s="4"/>
      <c r="DB238" s="4"/>
      <c r="DC238" s="4"/>
      <c r="DD238" s="4"/>
      <c r="DE238" s="4"/>
      <c r="DF238" s="4"/>
      <c r="DG238" s="4"/>
      <c r="DH238" s="4"/>
      <c r="DI238" s="4"/>
      <c r="DJ238" s="4"/>
      <c r="DK238" s="4"/>
      <c r="DL238" s="4"/>
      <c r="DM238" s="4"/>
      <c r="DN238" s="4"/>
      <c r="DO238" s="4"/>
      <c r="DP238" s="4"/>
      <c r="DQ238" s="4"/>
      <c r="DR238" s="4"/>
      <c r="DS238" s="4"/>
      <c r="DT238" s="4"/>
      <c r="DU238" s="4"/>
      <c r="DV238" s="4"/>
      <c r="DW238" s="4"/>
      <c r="DX238" s="4"/>
      <c r="DY238" s="4"/>
      <c r="DZ238" s="4"/>
      <c r="EA238" s="4"/>
      <c r="EB238" s="4"/>
      <c r="EC238" s="4"/>
      <c r="ED238" s="4"/>
      <c r="EE238" s="4"/>
      <c r="EF238" s="4"/>
      <c r="EG238" s="4"/>
      <c r="EH238" s="4"/>
      <c r="EI238" s="4"/>
      <c r="EJ238" s="4"/>
      <c r="EK238" s="4"/>
      <c r="EL238" s="4"/>
      <c r="EM238" s="4"/>
      <c r="EN238" s="4"/>
      <c r="EO238" s="4"/>
      <c r="EP238" s="4"/>
      <c r="EQ238" s="4"/>
      <c r="ER238" s="4"/>
      <c r="ES238" s="4"/>
      <c r="ET238" s="4"/>
      <c r="EU238" s="4"/>
      <c r="EV238" s="4"/>
      <c r="EW238" s="4"/>
      <c r="EX238" s="4"/>
      <c r="EY238" s="4"/>
      <c r="EZ238" s="4"/>
      <c r="FA238" s="4"/>
      <c r="FB238" s="4"/>
      <c r="FC238" s="4"/>
      <c r="FD238" s="4"/>
      <c r="FE238" s="4"/>
      <c r="FF238" s="4"/>
      <c r="FG238" s="4"/>
      <c r="FH238" s="4"/>
      <c r="FI238" s="4"/>
      <c r="FJ238" s="4"/>
      <c r="FK238" s="4"/>
      <c r="FL238" s="4"/>
      <c r="FM238" s="4"/>
      <c r="FN238" s="4"/>
      <c r="FO238" s="4"/>
      <c r="FP238" s="4"/>
      <c r="FQ238" s="4"/>
      <c r="FR238" s="4"/>
      <c r="FS238" s="4"/>
      <c r="FT238" s="4"/>
      <c r="FU238" s="4"/>
      <c r="FV238" s="4"/>
      <c r="FW238" s="4"/>
      <c r="FX238" s="4"/>
      <c r="FY238" s="4"/>
      <c r="FZ238" s="4"/>
      <c r="GA238" s="4"/>
      <c r="GB238" s="4"/>
      <c r="GC238" s="4"/>
      <c r="GD238" s="4"/>
      <c r="GE238" s="4"/>
      <c r="GF238" s="4"/>
      <c r="GG238" s="4"/>
      <c r="GH238" s="4"/>
      <c r="GI238" s="4"/>
      <c r="GJ238" s="4"/>
      <c r="GK238" s="4"/>
      <c r="GL238" s="4"/>
      <c r="GM238" s="4"/>
      <c r="GN238" s="4"/>
      <c r="GO238" s="4"/>
      <c r="GP238" s="4"/>
      <c r="GQ238" s="4"/>
      <c r="GR238" s="4"/>
      <c r="GS238" s="4"/>
      <c r="GT238" s="4"/>
      <c r="GU238" s="4"/>
      <c r="GV238" s="4"/>
      <c r="GW238" s="4"/>
      <c r="GX238" s="4"/>
      <c r="GY238" s="4"/>
      <c r="GZ238" s="4"/>
      <c r="HA238" s="4"/>
      <c r="HB238" s="4"/>
      <c r="HC238" s="4"/>
      <c r="HD238" s="4"/>
      <c r="HE238" s="4"/>
      <c r="HF238" s="4"/>
      <c r="HG238" s="4"/>
      <c r="HH238" s="4"/>
      <c r="HI238" s="4"/>
      <c r="HJ238" s="4"/>
      <c r="HK238" s="4"/>
      <c r="HL238" s="4"/>
      <c r="HM238" s="4"/>
      <c r="HN238" s="4"/>
      <c r="HO238" s="4"/>
      <c r="HP238" s="4"/>
      <c r="HQ238" s="4"/>
      <c r="HR238" s="4"/>
      <c r="HS238" s="4"/>
      <c r="HT238" s="4"/>
      <c r="HU238" s="4"/>
      <c r="HV238" s="4"/>
      <c r="HW238" s="4"/>
      <c r="HX238" s="4"/>
      <c r="HY238" s="4"/>
      <c r="HZ238" s="4"/>
      <c r="IA238" s="4"/>
      <c r="IB238" s="4"/>
      <c r="IC238" s="4"/>
      <c r="ID238" s="4"/>
      <c r="IE238" s="4"/>
      <c r="IF238" s="4"/>
      <c r="IG238" s="4"/>
    </row>
    <row r="239" spans="1:241" ht="34.5" customHeight="1">
      <c r="A239" s="560" t="s">
        <v>595</v>
      </c>
      <c r="B239" s="570" t="s">
        <v>26</v>
      </c>
      <c r="C239" s="653" t="s">
        <v>591</v>
      </c>
      <c r="D239" s="448" t="s">
        <v>596</v>
      </c>
      <c r="E239" s="430" t="s">
        <v>540</v>
      </c>
      <c r="F239" s="552">
        <v>24</v>
      </c>
      <c r="G239" s="552">
        <v>24</v>
      </c>
      <c r="H239" s="552">
        <v>24</v>
      </c>
      <c r="I239" s="552">
        <v>24</v>
      </c>
      <c r="J239" s="552">
        <v>24</v>
      </c>
      <c r="K239" s="552">
        <v>24</v>
      </c>
      <c r="L239" s="552">
        <v>24</v>
      </c>
      <c r="M239" s="521">
        <v>0</v>
      </c>
      <c r="N239" s="521">
        <f t="shared" si="26"/>
        <v>168</v>
      </c>
      <c r="O239" s="451">
        <v>33.21</v>
      </c>
      <c r="P239" s="522">
        <f t="shared" si="27"/>
        <v>5579.28</v>
      </c>
      <c r="Q239" s="3"/>
      <c r="R239" s="1071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4"/>
      <c r="BC239" s="4"/>
      <c r="BD239" s="4"/>
      <c r="BE239" s="4"/>
      <c r="BF239" s="4"/>
      <c r="BG239" s="4"/>
      <c r="BH239" s="4"/>
      <c r="BI239" s="4"/>
      <c r="BJ239" s="4"/>
      <c r="BK239" s="4"/>
      <c r="BL239" s="4"/>
      <c r="BM239" s="4"/>
      <c r="BN239" s="4"/>
      <c r="BO239" s="4"/>
      <c r="BP239" s="4"/>
      <c r="BQ239" s="4"/>
      <c r="BR239" s="4"/>
      <c r="BS239" s="4"/>
      <c r="BT239" s="4"/>
      <c r="BU239" s="4"/>
      <c r="BV239" s="4"/>
      <c r="BW239" s="4"/>
      <c r="BX239" s="4"/>
      <c r="BY239" s="4"/>
      <c r="BZ239" s="4"/>
      <c r="CA239" s="4"/>
      <c r="CB239" s="4"/>
      <c r="CC239" s="4"/>
      <c r="CD239" s="4"/>
      <c r="CE239" s="4"/>
      <c r="CF239" s="4"/>
      <c r="CG239" s="4"/>
      <c r="CH239" s="4"/>
      <c r="CI239" s="4"/>
      <c r="CJ239" s="4"/>
      <c r="CK239" s="4"/>
      <c r="CL239" s="4"/>
      <c r="CM239" s="4"/>
      <c r="CN239" s="4"/>
      <c r="CO239" s="4"/>
      <c r="CP239" s="4"/>
      <c r="CQ239" s="4"/>
      <c r="CR239" s="4"/>
      <c r="CS239" s="4"/>
      <c r="CT239" s="4"/>
      <c r="CU239" s="4"/>
      <c r="CV239" s="4"/>
      <c r="CW239" s="4"/>
      <c r="CX239" s="4"/>
      <c r="CY239" s="4"/>
      <c r="CZ239" s="4"/>
      <c r="DA239" s="4"/>
      <c r="DB239" s="4"/>
      <c r="DC239" s="4"/>
      <c r="DD239" s="4"/>
      <c r="DE239" s="4"/>
      <c r="DF239" s="4"/>
      <c r="DG239" s="4"/>
      <c r="DH239" s="4"/>
      <c r="DI239" s="4"/>
      <c r="DJ239" s="4"/>
      <c r="DK239" s="4"/>
      <c r="DL239" s="4"/>
      <c r="DM239" s="4"/>
      <c r="DN239" s="4"/>
      <c r="DO239" s="4"/>
      <c r="DP239" s="4"/>
      <c r="DQ239" s="4"/>
      <c r="DR239" s="4"/>
      <c r="DS239" s="4"/>
      <c r="DT239" s="4"/>
      <c r="DU239" s="4"/>
      <c r="DV239" s="4"/>
      <c r="DW239" s="4"/>
      <c r="DX239" s="4"/>
      <c r="DY239" s="4"/>
      <c r="DZ239" s="4"/>
      <c r="EA239" s="4"/>
      <c r="EB239" s="4"/>
      <c r="EC239" s="4"/>
      <c r="ED239" s="4"/>
      <c r="EE239" s="4"/>
      <c r="EF239" s="4"/>
      <c r="EG239" s="4"/>
      <c r="EH239" s="4"/>
      <c r="EI239" s="4"/>
      <c r="EJ239" s="4"/>
      <c r="EK239" s="4"/>
      <c r="EL239" s="4"/>
      <c r="EM239" s="4"/>
      <c r="EN239" s="4"/>
      <c r="EO239" s="4"/>
      <c r="EP239" s="4"/>
      <c r="EQ239" s="4"/>
      <c r="ER239" s="4"/>
      <c r="ES239" s="4"/>
      <c r="ET239" s="4"/>
      <c r="EU239" s="4"/>
      <c r="EV239" s="4"/>
      <c r="EW239" s="4"/>
      <c r="EX239" s="4"/>
      <c r="EY239" s="4"/>
      <c r="EZ239" s="4"/>
      <c r="FA239" s="4"/>
      <c r="FB239" s="4"/>
      <c r="FC239" s="4"/>
      <c r="FD239" s="4"/>
      <c r="FE239" s="4"/>
      <c r="FF239" s="4"/>
      <c r="FG239" s="4"/>
      <c r="FH239" s="4"/>
      <c r="FI239" s="4"/>
      <c r="FJ239" s="4"/>
      <c r="FK239" s="4"/>
      <c r="FL239" s="4"/>
      <c r="FM239" s="4"/>
      <c r="FN239" s="4"/>
      <c r="FO239" s="4"/>
      <c r="FP239" s="4"/>
      <c r="FQ239" s="4"/>
      <c r="FR239" s="4"/>
      <c r="FS239" s="4"/>
      <c r="FT239" s="4"/>
      <c r="FU239" s="4"/>
      <c r="FV239" s="4"/>
      <c r="FW239" s="4"/>
      <c r="FX239" s="4"/>
      <c r="FY239" s="4"/>
      <c r="FZ239" s="4"/>
      <c r="GA239" s="4"/>
      <c r="GB239" s="4"/>
      <c r="GC239" s="4"/>
      <c r="GD239" s="4"/>
      <c r="GE239" s="4"/>
      <c r="GF239" s="4"/>
      <c r="GG239" s="4"/>
      <c r="GH239" s="4"/>
      <c r="GI239" s="4"/>
      <c r="GJ239" s="4"/>
      <c r="GK239" s="4"/>
      <c r="GL239" s="4"/>
      <c r="GM239" s="4"/>
      <c r="GN239" s="4"/>
      <c r="GO239" s="4"/>
      <c r="GP239" s="4"/>
      <c r="GQ239" s="4"/>
      <c r="GR239" s="4"/>
      <c r="GS239" s="4"/>
      <c r="GT239" s="4"/>
      <c r="GU239" s="4"/>
      <c r="GV239" s="4"/>
      <c r="GW239" s="4"/>
      <c r="GX239" s="4"/>
      <c r="GY239" s="4"/>
      <c r="GZ239" s="4"/>
      <c r="HA239" s="4"/>
      <c r="HB239" s="4"/>
      <c r="HC239" s="4"/>
      <c r="HD239" s="4"/>
      <c r="HE239" s="4"/>
      <c r="HF239" s="4"/>
      <c r="HG239" s="4"/>
      <c r="HH239" s="4"/>
      <c r="HI239" s="4"/>
      <c r="HJ239" s="4"/>
      <c r="HK239" s="4"/>
      <c r="HL239" s="4"/>
      <c r="HM239" s="4"/>
      <c r="HN239" s="4"/>
      <c r="HO239" s="4"/>
      <c r="HP239" s="4"/>
      <c r="HQ239" s="4"/>
      <c r="HR239" s="4"/>
      <c r="HS239" s="4"/>
      <c r="HT239" s="4"/>
      <c r="HU239" s="4"/>
      <c r="HV239" s="4"/>
      <c r="HW239" s="4"/>
      <c r="HX239" s="4"/>
      <c r="HY239" s="4"/>
      <c r="HZ239" s="4"/>
      <c r="IA239" s="4"/>
      <c r="IB239" s="4"/>
      <c r="IC239" s="4"/>
      <c r="ID239" s="4"/>
      <c r="IE239" s="4"/>
      <c r="IF239" s="4"/>
      <c r="IG239" s="4"/>
    </row>
    <row r="240" spans="1:241" ht="34.5" customHeight="1">
      <c r="A240" s="560" t="s">
        <v>597</v>
      </c>
      <c r="B240" s="570" t="s">
        <v>36</v>
      </c>
      <c r="C240" s="653" t="s">
        <v>598</v>
      </c>
      <c r="D240" s="448" t="s">
        <v>599</v>
      </c>
      <c r="E240" s="430" t="s">
        <v>540</v>
      </c>
      <c r="F240" s="521">
        <v>70</v>
      </c>
      <c r="G240" s="521">
        <v>70</v>
      </c>
      <c r="H240" s="521">
        <v>70</v>
      </c>
      <c r="I240" s="521">
        <v>70</v>
      </c>
      <c r="J240" s="521">
        <v>70</v>
      </c>
      <c r="K240" s="521">
        <v>70</v>
      </c>
      <c r="L240" s="521">
        <v>70</v>
      </c>
      <c r="M240" s="521">
        <v>10</v>
      </c>
      <c r="N240" s="521">
        <f t="shared" si="26"/>
        <v>500</v>
      </c>
      <c r="O240" s="451">
        <v>22.31</v>
      </c>
      <c r="P240" s="522">
        <f t="shared" si="25"/>
        <v>11155</v>
      </c>
      <c r="Q240" s="3"/>
      <c r="R240" s="1071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4"/>
      <c r="BC240" s="4"/>
      <c r="BD240" s="4"/>
      <c r="BE240" s="4"/>
      <c r="BF240" s="4"/>
      <c r="BG240" s="4"/>
      <c r="BH240" s="4"/>
      <c r="BI240" s="4"/>
      <c r="BJ240" s="4"/>
      <c r="BK240" s="4"/>
      <c r="BL240" s="4"/>
      <c r="BM240" s="4"/>
      <c r="BN240" s="4"/>
      <c r="BO240" s="4"/>
      <c r="BP240" s="4"/>
      <c r="BQ240" s="4"/>
      <c r="BR240" s="4"/>
      <c r="BS240" s="4"/>
      <c r="BT240" s="4"/>
      <c r="BU240" s="4"/>
      <c r="BV240" s="4"/>
      <c r="BW240" s="4"/>
      <c r="BX240" s="4"/>
      <c r="BY240" s="4"/>
      <c r="BZ240" s="4"/>
      <c r="CA240" s="4"/>
      <c r="CB240" s="4"/>
      <c r="CC240" s="4"/>
      <c r="CD240" s="4"/>
      <c r="CE240" s="4"/>
      <c r="CF240" s="4"/>
      <c r="CG240" s="4"/>
      <c r="CH240" s="4"/>
      <c r="CI240" s="4"/>
      <c r="CJ240" s="4"/>
      <c r="CK240" s="4"/>
      <c r="CL240" s="4"/>
      <c r="CM240" s="4"/>
      <c r="CN240" s="4"/>
      <c r="CO240" s="4"/>
      <c r="CP240" s="4"/>
      <c r="CQ240" s="4"/>
      <c r="CR240" s="4"/>
      <c r="CS240" s="4"/>
      <c r="CT240" s="4"/>
      <c r="CU240" s="4"/>
      <c r="CV240" s="4"/>
      <c r="CW240" s="4"/>
      <c r="CX240" s="4"/>
      <c r="CY240" s="4"/>
      <c r="CZ240" s="4"/>
      <c r="DA240" s="4"/>
      <c r="DB240" s="4"/>
      <c r="DC240" s="4"/>
      <c r="DD240" s="4"/>
      <c r="DE240" s="4"/>
      <c r="DF240" s="4"/>
      <c r="DG240" s="4"/>
      <c r="DH240" s="4"/>
      <c r="DI240" s="4"/>
      <c r="DJ240" s="4"/>
      <c r="DK240" s="4"/>
      <c r="DL240" s="4"/>
      <c r="DM240" s="4"/>
      <c r="DN240" s="4"/>
      <c r="DO240" s="4"/>
      <c r="DP240" s="4"/>
      <c r="DQ240" s="4"/>
      <c r="DR240" s="4"/>
      <c r="DS240" s="4"/>
      <c r="DT240" s="4"/>
      <c r="DU240" s="4"/>
      <c r="DV240" s="4"/>
      <c r="DW240" s="4"/>
      <c r="DX240" s="4"/>
      <c r="DY240" s="4"/>
      <c r="DZ240" s="4"/>
      <c r="EA240" s="4"/>
      <c r="EB240" s="4"/>
      <c r="EC240" s="4"/>
      <c r="ED240" s="4"/>
      <c r="EE240" s="4"/>
      <c r="EF240" s="4"/>
      <c r="EG240" s="4"/>
      <c r="EH240" s="4"/>
      <c r="EI240" s="4"/>
      <c r="EJ240" s="4"/>
      <c r="EK240" s="4"/>
      <c r="EL240" s="4"/>
      <c r="EM240" s="4"/>
      <c r="EN240" s="4"/>
      <c r="EO240" s="4"/>
      <c r="EP240" s="4"/>
      <c r="EQ240" s="4"/>
      <c r="ER240" s="4"/>
      <c r="ES240" s="4"/>
      <c r="ET240" s="4"/>
      <c r="EU240" s="4"/>
      <c r="EV240" s="4"/>
      <c r="EW240" s="4"/>
      <c r="EX240" s="4"/>
      <c r="EY240" s="4"/>
      <c r="EZ240" s="4"/>
      <c r="FA240" s="4"/>
      <c r="FB240" s="4"/>
      <c r="FC240" s="4"/>
      <c r="FD240" s="4"/>
      <c r="FE240" s="4"/>
      <c r="FF240" s="4"/>
      <c r="FG240" s="4"/>
      <c r="FH240" s="4"/>
      <c r="FI240" s="4"/>
      <c r="FJ240" s="4"/>
      <c r="FK240" s="4"/>
      <c r="FL240" s="4"/>
      <c r="FM240" s="4"/>
      <c r="FN240" s="4"/>
      <c r="FO240" s="4"/>
      <c r="FP240" s="4"/>
      <c r="FQ240" s="4"/>
      <c r="FR240" s="4"/>
      <c r="FS240" s="4"/>
      <c r="FT240" s="4"/>
      <c r="FU240" s="4"/>
      <c r="FV240" s="4"/>
      <c r="FW240" s="4"/>
      <c r="FX240" s="4"/>
      <c r="FY240" s="4"/>
      <c r="FZ240" s="4"/>
      <c r="GA240" s="4"/>
      <c r="GB240" s="4"/>
      <c r="GC240" s="4"/>
      <c r="GD240" s="4"/>
      <c r="GE240" s="4"/>
      <c r="GF240" s="4"/>
      <c r="GG240" s="4"/>
      <c r="GH240" s="4"/>
      <c r="GI240" s="4"/>
      <c r="GJ240" s="4"/>
      <c r="GK240" s="4"/>
      <c r="GL240" s="4"/>
      <c r="GM240" s="4"/>
      <c r="GN240" s="4"/>
      <c r="GO240" s="4"/>
      <c r="GP240" s="4"/>
      <c r="GQ240" s="4"/>
      <c r="GR240" s="4"/>
      <c r="GS240" s="4"/>
      <c r="GT240" s="4"/>
      <c r="GU240" s="4"/>
      <c r="GV240" s="4"/>
      <c r="GW240" s="4"/>
      <c r="GX240" s="4"/>
      <c r="GY240" s="4"/>
      <c r="GZ240" s="4"/>
      <c r="HA240" s="4"/>
      <c r="HB240" s="4"/>
      <c r="HC240" s="4"/>
      <c r="HD240" s="4"/>
      <c r="HE240" s="4"/>
      <c r="HF240" s="4"/>
      <c r="HG240" s="4"/>
      <c r="HH240" s="4"/>
      <c r="HI240" s="4"/>
      <c r="HJ240" s="4"/>
      <c r="HK240" s="4"/>
      <c r="HL240" s="4"/>
      <c r="HM240" s="4"/>
      <c r="HN240" s="4"/>
      <c r="HO240" s="4"/>
      <c r="HP240" s="4"/>
      <c r="HQ240" s="4"/>
      <c r="HR240" s="4"/>
      <c r="HS240" s="4"/>
      <c r="HT240" s="4"/>
      <c r="HU240" s="4"/>
      <c r="HV240" s="4"/>
      <c r="HW240" s="4"/>
      <c r="HX240" s="4"/>
      <c r="HY240" s="4"/>
      <c r="HZ240" s="4"/>
      <c r="IA240" s="4"/>
      <c r="IB240" s="4"/>
      <c r="IC240" s="4"/>
      <c r="ID240" s="4"/>
      <c r="IE240" s="4"/>
      <c r="IF240" s="4"/>
      <c r="IG240" s="4"/>
    </row>
    <row r="241" spans="1:241" ht="34.5" customHeight="1">
      <c r="A241" s="560" t="s">
        <v>600</v>
      </c>
      <c r="B241" s="570" t="s">
        <v>538</v>
      </c>
      <c r="C241" s="653" t="s">
        <v>591</v>
      </c>
      <c r="D241" s="448" t="s">
        <v>601</v>
      </c>
      <c r="E241" s="430" t="s">
        <v>540</v>
      </c>
      <c r="F241" s="552">
        <v>4</v>
      </c>
      <c r="G241" s="552">
        <v>4</v>
      </c>
      <c r="H241" s="552">
        <v>4</v>
      </c>
      <c r="I241" s="552">
        <v>4</v>
      </c>
      <c r="J241" s="552">
        <v>4</v>
      </c>
      <c r="K241" s="552">
        <v>4</v>
      </c>
      <c r="L241" s="552">
        <v>4</v>
      </c>
      <c r="M241" s="521">
        <v>0</v>
      </c>
      <c r="N241" s="521">
        <f>SUM(F241:M241)</f>
        <v>28</v>
      </c>
      <c r="O241" s="451">
        <v>4.46</v>
      </c>
      <c r="P241" s="522">
        <f t="shared" si="25"/>
        <v>124.88</v>
      </c>
      <c r="Q241" s="3"/>
      <c r="R241" s="1071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4"/>
      <c r="BB241" s="4"/>
      <c r="BC241" s="4"/>
      <c r="BD241" s="4"/>
      <c r="BE241" s="4"/>
      <c r="BF241" s="4"/>
      <c r="BG241" s="4"/>
      <c r="BH241" s="4"/>
      <c r="BI241" s="4"/>
      <c r="BJ241" s="4"/>
      <c r="BK241" s="4"/>
      <c r="BL241" s="4"/>
      <c r="BM241" s="4"/>
      <c r="BN241" s="4"/>
      <c r="BO241" s="4"/>
      <c r="BP241" s="4"/>
      <c r="BQ241" s="4"/>
      <c r="BR241" s="4"/>
      <c r="BS241" s="4"/>
      <c r="BT241" s="4"/>
      <c r="BU241" s="4"/>
      <c r="BV241" s="4"/>
      <c r="BW241" s="4"/>
      <c r="BX241" s="4"/>
      <c r="BY241" s="4"/>
      <c r="BZ241" s="4"/>
      <c r="CA241" s="4"/>
      <c r="CB241" s="4"/>
      <c r="CC241" s="4"/>
      <c r="CD241" s="4"/>
      <c r="CE241" s="4"/>
      <c r="CF241" s="4"/>
      <c r="CG241" s="4"/>
      <c r="CH241" s="4"/>
      <c r="CI241" s="4"/>
      <c r="CJ241" s="4"/>
      <c r="CK241" s="4"/>
      <c r="CL241" s="4"/>
      <c r="CM241" s="4"/>
      <c r="CN241" s="4"/>
      <c r="CO241" s="4"/>
      <c r="CP241" s="4"/>
      <c r="CQ241" s="4"/>
      <c r="CR241" s="4"/>
      <c r="CS241" s="4"/>
      <c r="CT241" s="4"/>
      <c r="CU241" s="4"/>
      <c r="CV241" s="4"/>
      <c r="CW241" s="4"/>
      <c r="CX241" s="4"/>
      <c r="CY241" s="4"/>
      <c r="CZ241" s="4"/>
      <c r="DA241" s="4"/>
      <c r="DB241" s="4"/>
      <c r="DC241" s="4"/>
      <c r="DD241" s="4"/>
      <c r="DE241" s="4"/>
      <c r="DF241" s="4"/>
      <c r="DG241" s="4"/>
      <c r="DH241" s="4"/>
      <c r="DI241" s="4"/>
      <c r="DJ241" s="4"/>
      <c r="DK241" s="4"/>
      <c r="DL241" s="4"/>
      <c r="DM241" s="4"/>
      <c r="DN241" s="4"/>
      <c r="DO241" s="4"/>
      <c r="DP241" s="4"/>
      <c r="DQ241" s="4"/>
      <c r="DR241" s="4"/>
      <c r="DS241" s="4"/>
      <c r="DT241" s="4"/>
      <c r="DU241" s="4"/>
      <c r="DV241" s="4"/>
      <c r="DW241" s="4"/>
      <c r="DX241" s="4"/>
      <c r="DY241" s="4"/>
      <c r="DZ241" s="4"/>
      <c r="EA241" s="4"/>
      <c r="EB241" s="4"/>
      <c r="EC241" s="4"/>
      <c r="ED241" s="4"/>
      <c r="EE241" s="4"/>
      <c r="EF241" s="4"/>
      <c r="EG241" s="4"/>
      <c r="EH241" s="4"/>
      <c r="EI241" s="4"/>
      <c r="EJ241" s="4"/>
      <c r="EK241" s="4"/>
      <c r="EL241" s="4"/>
      <c r="EM241" s="4"/>
      <c r="EN241" s="4"/>
      <c r="EO241" s="4"/>
      <c r="EP241" s="4"/>
      <c r="EQ241" s="4"/>
      <c r="ER241" s="4"/>
      <c r="ES241" s="4"/>
      <c r="ET241" s="4"/>
      <c r="EU241" s="4"/>
      <c r="EV241" s="4"/>
      <c r="EW241" s="4"/>
      <c r="EX241" s="4"/>
      <c r="EY241" s="4"/>
      <c r="EZ241" s="4"/>
      <c r="FA241" s="4"/>
      <c r="FB241" s="4"/>
      <c r="FC241" s="4"/>
      <c r="FD241" s="4"/>
      <c r="FE241" s="4"/>
      <c r="FF241" s="4"/>
      <c r="FG241" s="4"/>
      <c r="FH241" s="4"/>
      <c r="FI241" s="4"/>
      <c r="FJ241" s="4"/>
      <c r="FK241" s="4"/>
      <c r="FL241" s="4"/>
      <c r="FM241" s="4"/>
      <c r="FN241" s="4"/>
      <c r="FO241" s="4"/>
      <c r="FP241" s="4"/>
      <c r="FQ241" s="4"/>
      <c r="FR241" s="4"/>
      <c r="FS241" s="4"/>
      <c r="FT241" s="4"/>
      <c r="FU241" s="4"/>
      <c r="FV241" s="4"/>
      <c r="FW241" s="4"/>
      <c r="FX241" s="4"/>
      <c r="FY241" s="4"/>
      <c r="FZ241" s="4"/>
      <c r="GA241" s="4"/>
      <c r="GB241" s="4"/>
      <c r="GC241" s="4"/>
      <c r="GD241" s="4"/>
      <c r="GE241" s="4"/>
      <c r="GF241" s="4"/>
      <c r="GG241" s="4"/>
      <c r="GH241" s="4"/>
      <c r="GI241" s="4"/>
      <c r="GJ241" s="4"/>
      <c r="GK241" s="4"/>
      <c r="GL241" s="4"/>
      <c r="GM241" s="4"/>
      <c r="GN241" s="4"/>
      <c r="GO241" s="4"/>
      <c r="GP241" s="4"/>
      <c r="GQ241" s="4"/>
      <c r="GR241" s="4"/>
      <c r="GS241" s="4"/>
      <c r="GT241" s="4"/>
      <c r="GU241" s="4"/>
      <c r="GV241" s="4"/>
      <c r="GW241" s="4"/>
      <c r="GX241" s="4"/>
      <c r="GY241" s="4"/>
      <c r="GZ241" s="4"/>
      <c r="HA241" s="4"/>
      <c r="HB241" s="4"/>
      <c r="HC241" s="4"/>
      <c r="HD241" s="4"/>
      <c r="HE241" s="4"/>
      <c r="HF241" s="4"/>
      <c r="HG241" s="4"/>
      <c r="HH241" s="4"/>
      <c r="HI241" s="4"/>
      <c r="HJ241" s="4"/>
      <c r="HK241" s="4"/>
      <c r="HL241" s="4"/>
      <c r="HM241" s="4"/>
      <c r="HN241" s="4"/>
      <c r="HO241" s="4"/>
      <c r="HP241" s="4"/>
      <c r="HQ241" s="4"/>
      <c r="HR241" s="4"/>
      <c r="HS241" s="4"/>
      <c r="HT241" s="4"/>
      <c r="HU241" s="4"/>
      <c r="HV241" s="4"/>
      <c r="HW241" s="4"/>
      <c r="HX241" s="4"/>
      <c r="HY241" s="4"/>
      <c r="HZ241" s="4"/>
      <c r="IA241" s="4"/>
      <c r="IB241" s="4"/>
      <c r="IC241" s="4"/>
      <c r="ID241" s="4"/>
      <c r="IE241" s="4"/>
      <c r="IF241" s="4"/>
      <c r="IG241" s="4"/>
    </row>
    <row r="242" spans="1:241" ht="34.5" customHeight="1">
      <c r="A242" s="560" t="s">
        <v>602</v>
      </c>
      <c r="B242" s="570" t="s">
        <v>538</v>
      </c>
      <c r="C242" s="653" t="s">
        <v>591</v>
      </c>
      <c r="D242" s="448" t="s">
        <v>603</v>
      </c>
      <c r="E242" s="430" t="s">
        <v>540</v>
      </c>
      <c r="F242" s="552">
        <v>4</v>
      </c>
      <c r="G242" s="552">
        <v>4</v>
      </c>
      <c r="H242" s="552">
        <v>4</v>
      </c>
      <c r="I242" s="552">
        <v>4</v>
      </c>
      <c r="J242" s="552">
        <v>4</v>
      </c>
      <c r="K242" s="552">
        <v>4</v>
      </c>
      <c r="L242" s="552">
        <v>4</v>
      </c>
      <c r="M242" s="521">
        <v>0</v>
      </c>
      <c r="N242" s="521">
        <f>SUM(F242:M242)</f>
        <v>28</v>
      </c>
      <c r="O242" s="451">
        <v>11.16</v>
      </c>
      <c r="P242" s="522">
        <f t="shared" si="25"/>
        <v>312.48</v>
      </c>
      <c r="Q242" s="3"/>
      <c r="R242" s="1071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  <c r="BA242" s="4"/>
      <c r="BB242" s="4"/>
      <c r="BC242" s="4"/>
      <c r="BD242" s="4"/>
      <c r="BE242" s="4"/>
      <c r="BF242" s="4"/>
      <c r="BG242" s="4"/>
      <c r="BH242" s="4"/>
      <c r="BI242" s="4"/>
      <c r="BJ242" s="4"/>
      <c r="BK242" s="4"/>
      <c r="BL242" s="4"/>
      <c r="BM242" s="4"/>
      <c r="BN242" s="4"/>
      <c r="BO242" s="4"/>
      <c r="BP242" s="4"/>
      <c r="BQ242" s="4"/>
      <c r="BR242" s="4"/>
      <c r="BS242" s="4"/>
      <c r="BT242" s="4"/>
      <c r="BU242" s="4"/>
      <c r="BV242" s="4"/>
      <c r="BW242" s="4"/>
      <c r="BX242" s="4"/>
      <c r="BY242" s="4"/>
      <c r="BZ242" s="4"/>
      <c r="CA242" s="4"/>
      <c r="CB242" s="4"/>
      <c r="CC242" s="4"/>
      <c r="CD242" s="4"/>
      <c r="CE242" s="4"/>
      <c r="CF242" s="4"/>
      <c r="CG242" s="4"/>
      <c r="CH242" s="4"/>
      <c r="CI242" s="4"/>
      <c r="CJ242" s="4"/>
      <c r="CK242" s="4"/>
      <c r="CL242" s="4"/>
      <c r="CM242" s="4"/>
      <c r="CN242" s="4"/>
      <c r="CO242" s="4"/>
      <c r="CP242" s="4"/>
      <c r="CQ242" s="4"/>
      <c r="CR242" s="4"/>
      <c r="CS242" s="4"/>
      <c r="CT242" s="4"/>
      <c r="CU242" s="4"/>
      <c r="CV242" s="4"/>
      <c r="CW242" s="4"/>
      <c r="CX242" s="4"/>
      <c r="CY242" s="4"/>
      <c r="CZ242" s="4"/>
      <c r="DA242" s="4"/>
      <c r="DB242" s="4"/>
      <c r="DC242" s="4"/>
      <c r="DD242" s="4"/>
      <c r="DE242" s="4"/>
      <c r="DF242" s="4"/>
      <c r="DG242" s="4"/>
      <c r="DH242" s="4"/>
      <c r="DI242" s="4"/>
      <c r="DJ242" s="4"/>
      <c r="DK242" s="4"/>
      <c r="DL242" s="4"/>
      <c r="DM242" s="4"/>
      <c r="DN242" s="4"/>
      <c r="DO242" s="4"/>
      <c r="DP242" s="4"/>
      <c r="DQ242" s="4"/>
      <c r="DR242" s="4"/>
      <c r="DS242" s="4"/>
      <c r="DT242" s="4"/>
      <c r="DU242" s="4"/>
      <c r="DV242" s="4"/>
      <c r="DW242" s="4"/>
      <c r="DX242" s="4"/>
      <c r="DY242" s="4"/>
      <c r="DZ242" s="4"/>
      <c r="EA242" s="4"/>
      <c r="EB242" s="4"/>
      <c r="EC242" s="4"/>
      <c r="ED242" s="4"/>
      <c r="EE242" s="4"/>
      <c r="EF242" s="4"/>
      <c r="EG242" s="4"/>
      <c r="EH242" s="4"/>
      <c r="EI242" s="4"/>
      <c r="EJ242" s="4"/>
      <c r="EK242" s="4"/>
      <c r="EL242" s="4"/>
      <c r="EM242" s="4"/>
      <c r="EN242" s="4"/>
      <c r="EO242" s="4"/>
      <c r="EP242" s="4"/>
      <c r="EQ242" s="4"/>
      <c r="ER242" s="4"/>
      <c r="ES242" s="4"/>
      <c r="ET242" s="4"/>
      <c r="EU242" s="4"/>
      <c r="EV242" s="4"/>
      <c r="EW242" s="4"/>
      <c r="EX242" s="4"/>
      <c r="EY242" s="4"/>
      <c r="EZ242" s="4"/>
      <c r="FA242" s="4"/>
      <c r="FB242" s="4"/>
      <c r="FC242" s="4"/>
      <c r="FD242" s="4"/>
      <c r="FE242" s="4"/>
      <c r="FF242" s="4"/>
      <c r="FG242" s="4"/>
      <c r="FH242" s="4"/>
      <c r="FI242" s="4"/>
      <c r="FJ242" s="4"/>
      <c r="FK242" s="4"/>
      <c r="FL242" s="4"/>
      <c r="FM242" s="4"/>
      <c r="FN242" s="4"/>
      <c r="FO242" s="4"/>
      <c r="FP242" s="4"/>
      <c r="FQ242" s="4"/>
      <c r="FR242" s="4"/>
      <c r="FS242" s="4"/>
      <c r="FT242" s="4"/>
      <c r="FU242" s="4"/>
      <c r="FV242" s="4"/>
      <c r="FW242" s="4"/>
      <c r="FX242" s="4"/>
      <c r="FY242" s="4"/>
      <c r="FZ242" s="4"/>
      <c r="GA242" s="4"/>
      <c r="GB242" s="4"/>
      <c r="GC242" s="4"/>
      <c r="GD242" s="4"/>
      <c r="GE242" s="4"/>
      <c r="GF242" s="4"/>
      <c r="GG242" s="4"/>
      <c r="GH242" s="4"/>
      <c r="GI242" s="4"/>
      <c r="GJ242" s="4"/>
      <c r="GK242" s="4"/>
      <c r="GL242" s="4"/>
      <c r="GM242" s="4"/>
      <c r="GN242" s="4"/>
      <c r="GO242" s="4"/>
      <c r="GP242" s="4"/>
      <c r="GQ242" s="4"/>
      <c r="GR242" s="4"/>
      <c r="GS242" s="4"/>
      <c r="GT242" s="4"/>
      <c r="GU242" s="4"/>
      <c r="GV242" s="4"/>
      <c r="GW242" s="4"/>
      <c r="GX242" s="4"/>
      <c r="GY242" s="4"/>
      <c r="GZ242" s="4"/>
      <c r="HA242" s="4"/>
      <c r="HB242" s="4"/>
      <c r="HC242" s="4"/>
      <c r="HD242" s="4"/>
      <c r="HE242" s="4"/>
      <c r="HF242" s="4"/>
      <c r="HG242" s="4"/>
      <c r="HH242" s="4"/>
      <c r="HI242" s="4"/>
      <c r="HJ242" s="4"/>
      <c r="HK242" s="4"/>
      <c r="HL242" s="4"/>
      <c r="HM242" s="4"/>
      <c r="HN242" s="4"/>
      <c r="HO242" s="4"/>
      <c r="HP242" s="4"/>
      <c r="HQ242" s="4"/>
      <c r="HR242" s="4"/>
      <c r="HS242" s="4"/>
      <c r="HT242" s="4"/>
      <c r="HU242" s="4"/>
      <c r="HV242" s="4"/>
      <c r="HW242" s="4"/>
      <c r="HX242" s="4"/>
      <c r="HY242" s="4"/>
      <c r="HZ242" s="4"/>
      <c r="IA242" s="4"/>
      <c r="IB242" s="4"/>
      <c r="IC242" s="4"/>
      <c r="ID242" s="4"/>
      <c r="IE242" s="4"/>
      <c r="IF242" s="4"/>
      <c r="IG242" s="4"/>
    </row>
    <row r="243" spans="1:241" ht="34.5" customHeight="1">
      <c r="A243" s="560" t="s">
        <v>604</v>
      </c>
      <c r="B243" s="570" t="s">
        <v>538</v>
      </c>
      <c r="C243" s="653" t="s">
        <v>591</v>
      </c>
      <c r="D243" s="448" t="s">
        <v>605</v>
      </c>
      <c r="E243" s="430" t="s">
        <v>540</v>
      </c>
      <c r="F243" s="552">
        <v>4</v>
      </c>
      <c r="G243" s="552">
        <v>4</v>
      </c>
      <c r="H243" s="552">
        <v>4</v>
      </c>
      <c r="I243" s="552">
        <v>4</v>
      </c>
      <c r="J243" s="552">
        <v>4</v>
      </c>
      <c r="K243" s="552">
        <v>4</v>
      </c>
      <c r="L243" s="552">
        <v>4</v>
      </c>
      <c r="M243" s="521">
        <v>0</v>
      </c>
      <c r="N243" s="521">
        <f>SUM(F243:M243)</f>
        <v>28</v>
      </c>
      <c r="O243" s="451">
        <v>22.31</v>
      </c>
      <c r="P243" s="522">
        <f t="shared" si="25"/>
        <v>624.67999999999995</v>
      </c>
      <c r="Q243" s="3"/>
      <c r="R243" s="1071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  <c r="BA243" s="4"/>
      <c r="BB243" s="4"/>
      <c r="BC243" s="4"/>
      <c r="BD243" s="4"/>
      <c r="BE243" s="4"/>
      <c r="BF243" s="4"/>
      <c r="BG243" s="4"/>
      <c r="BH243" s="4"/>
      <c r="BI243" s="4"/>
      <c r="BJ243" s="4"/>
      <c r="BK243" s="4"/>
      <c r="BL243" s="4"/>
      <c r="BM243" s="4"/>
      <c r="BN243" s="4"/>
      <c r="BO243" s="4"/>
      <c r="BP243" s="4"/>
      <c r="BQ243" s="4"/>
      <c r="BR243" s="4"/>
      <c r="BS243" s="4"/>
      <c r="BT243" s="4"/>
      <c r="BU243" s="4"/>
      <c r="BV243" s="4"/>
      <c r="BW243" s="4"/>
      <c r="BX243" s="4"/>
      <c r="BY243" s="4"/>
      <c r="BZ243" s="4"/>
      <c r="CA243" s="4"/>
      <c r="CB243" s="4"/>
      <c r="CC243" s="4"/>
      <c r="CD243" s="4"/>
      <c r="CE243" s="4"/>
      <c r="CF243" s="4"/>
      <c r="CG243" s="4"/>
      <c r="CH243" s="4"/>
      <c r="CI243" s="4"/>
      <c r="CJ243" s="4"/>
      <c r="CK243" s="4"/>
      <c r="CL243" s="4"/>
      <c r="CM243" s="4"/>
      <c r="CN243" s="4"/>
      <c r="CO243" s="4"/>
      <c r="CP243" s="4"/>
      <c r="CQ243" s="4"/>
      <c r="CR243" s="4"/>
      <c r="CS243" s="4"/>
      <c r="CT243" s="4"/>
      <c r="CU243" s="4"/>
      <c r="CV243" s="4"/>
      <c r="CW243" s="4"/>
      <c r="CX243" s="4"/>
      <c r="CY243" s="4"/>
      <c r="CZ243" s="4"/>
      <c r="DA243" s="4"/>
      <c r="DB243" s="4"/>
      <c r="DC243" s="4"/>
      <c r="DD243" s="4"/>
      <c r="DE243" s="4"/>
      <c r="DF243" s="4"/>
      <c r="DG243" s="4"/>
      <c r="DH243" s="4"/>
      <c r="DI243" s="4"/>
      <c r="DJ243" s="4"/>
      <c r="DK243" s="4"/>
      <c r="DL243" s="4"/>
      <c r="DM243" s="4"/>
      <c r="DN243" s="4"/>
      <c r="DO243" s="4"/>
      <c r="DP243" s="4"/>
      <c r="DQ243" s="4"/>
      <c r="DR243" s="4"/>
      <c r="DS243" s="4"/>
      <c r="DT243" s="4"/>
      <c r="DU243" s="4"/>
      <c r="DV243" s="4"/>
      <c r="DW243" s="4"/>
      <c r="DX243" s="4"/>
      <c r="DY243" s="4"/>
      <c r="DZ243" s="4"/>
      <c r="EA243" s="4"/>
      <c r="EB243" s="4"/>
      <c r="EC243" s="4"/>
      <c r="ED243" s="4"/>
      <c r="EE243" s="4"/>
      <c r="EF243" s="4"/>
      <c r="EG243" s="4"/>
      <c r="EH243" s="4"/>
      <c r="EI243" s="4"/>
      <c r="EJ243" s="4"/>
      <c r="EK243" s="4"/>
      <c r="EL243" s="4"/>
      <c r="EM243" s="4"/>
      <c r="EN243" s="4"/>
      <c r="EO243" s="4"/>
      <c r="EP243" s="4"/>
      <c r="EQ243" s="4"/>
      <c r="ER243" s="4"/>
      <c r="ES243" s="4"/>
      <c r="ET243" s="4"/>
      <c r="EU243" s="4"/>
      <c r="EV243" s="4"/>
      <c r="EW243" s="4"/>
      <c r="EX243" s="4"/>
      <c r="EY243" s="4"/>
      <c r="EZ243" s="4"/>
      <c r="FA243" s="4"/>
      <c r="FB243" s="4"/>
      <c r="FC243" s="4"/>
      <c r="FD243" s="4"/>
      <c r="FE243" s="4"/>
      <c r="FF243" s="4"/>
      <c r="FG243" s="4"/>
      <c r="FH243" s="4"/>
      <c r="FI243" s="4"/>
      <c r="FJ243" s="4"/>
      <c r="FK243" s="4"/>
      <c r="FL243" s="4"/>
      <c r="FM243" s="4"/>
      <c r="FN243" s="4"/>
      <c r="FO243" s="4"/>
      <c r="FP243" s="4"/>
      <c r="FQ243" s="4"/>
      <c r="FR243" s="4"/>
      <c r="FS243" s="4"/>
      <c r="FT243" s="4"/>
      <c r="FU243" s="4"/>
      <c r="FV243" s="4"/>
      <c r="FW243" s="4"/>
      <c r="FX243" s="4"/>
      <c r="FY243" s="4"/>
      <c r="FZ243" s="4"/>
      <c r="GA243" s="4"/>
      <c r="GB243" s="4"/>
      <c r="GC243" s="4"/>
      <c r="GD243" s="4"/>
      <c r="GE243" s="4"/>
      <c r="GF243" s="4"/>
      <c r="GG243" s="4"/>
      <c r="GH243" s="4"/>
      <c r="GI243" s="4"/>
      <c r="GJ243" s="4"/>
      <c r="GK243" s="4"/>
      <c r="GL243" s="4"/>
      <c r="GM243" s="4"/>
      <c r="GN243" s="4"/>
      <c r="GO243" s="4"/>
      <c r="GP243" s="4"/>
      <c r="GQ243" s="4"/>
      <c r="GR243" s="4"/>
      <c r="GS243" s="4"/>
      <c r="GT243" s="4"/>
      <c r="GU243" s="4"/>
      <c r="GV243" s="4"/>
      <c r="GW243" s="4"/>
      <c r="GX243" s="4"/>
      <c r="GY243" s="4"/>
      <c r="GZ243" s="4"/>
      <c r="HA243" s="4"/>
      <c r="HB243" s="4"/>
      <c r="HC243" s="4"/>
      <c r="HD243" s="4"/>
      <c r="HE243" s="4"/>
      <c r="HF243" s="4"/>
      <c r="HG243" s="4"/>
      <c r="HH243" s="4"/>
      <c r="HI243" s="4"/>
      <c r="HJ243" s="4"/>
      <c r="HK243" s="4"/>
      <c r="HL243" s="4"/>
      <c r="HM243" s="4"/>
      <c r="HN243" s="4"/>
      <c r="HO243" s="4"/>
      <c r="HP243" s="4"/>
      <c r="HQ243" s="4"/>
      <c r="HR243" s="4"/>
      <c r="HS243" s="4"/>
      <c r="HT243" s="4"/>
      <c r="HU243" s="4"/>
      <c r="HV243" s="4"/>
      <c r="HW243" s="4"/>
      <c r="HX243" s="4"/>
      <c r="HY243" s="4"/>
      <c r="HZ243" s="4"/>
      <c r="IA243" s="4"/>
      <c r="IB243" s="4"/>
      <c r="IC243" s="4"/>
      <c r="ID243" s="4"/>
      <c r="IE243" s="4"/>
      <c r="IF243" s="4"/>
      <c r="IG243" s="4"/>
    </row>
    <row r="244" spans="1:241">
      <c r="A244" s="560" t="s">
        <v>606</v>
      </c>
      <c r="B244" s="570" t="s">
        <v>75</v>
      </c>
      <c r="C244" s="653" t="s">
        <v>607</v>
      </c>
      <c r="D244" s="447" t="s">
        <v>608</v>
      </c>
      <c r="E244" s="430" t="s">
        <v>29</v>
      </c>
      <c r="F244" s="521">
        <v>0.125</v>
      </c>
      <c r="G244" s="521">
        <v>0.125</v>
      </c>
      <c r="H244" s="521">
        <v>0.125</v>
      </c>
      <c r="I244" s="521">
        <v>0.125</v>
      </c>
      <c r="J244" s="521">
        <v>0.125</v>
      </c>
      <c r="K244" s="521">
        <v>0.125</v>
      </c>
      <c r="L244" s="521">
        <v>0.125</v>
      </c>
      <c r="M244" s="521">
        <v>0.125</v>
      </c>
      <c r="N244" s="521">
        <f>SUM(F244:M244)</f>
        <v>1</v>
      </c>
      <c r="O244" s="451">
        <v>233.94</v>
      </c>
      <c r="P244" s="522">
        <f t="shared" si="25"/>
        <v>233.94</v>
      </c>
      <c r="Q244" s="3"/>
      <c r="R244" s="1071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  <c r="BA244" s="4"/>
      <c r="BB244" s="4"/>
      <c r="BC244" s="4"/>
      <c r="BD244" s="4"/>
      <c r="BE244" s="4"/>
      <c r="BF244" s="4"/>
      <c r="BG244" s="4"/>
      <c r="BH244" s="4"/>
      <c r="BI244" s="4"/>
      <c r="BJ244" s="4"/>
      <c r="BK244" s="4"/>
      <c r="BL244" s="4"/>
      <c r="BM244" s="4"/>
      <c r="BN244" s="4"/>
      <c r="BO244" s="4"/>
      <c r="BP244" s="4"/>
      <c r="BQ244" s="4"/>
      <c r="BR244" s="4"/>
      <c r="BS244" s="4"/>
      <c r="BT244" s="4"/>
      <c r="BU244" s="4"/>
      <c r="BV244" s="4"/>
      <c r="BW244" s="4"/>
      <c r="BX244" s="4"/>
      <c r="BY244" s="4"/>
      <c r="BZ244" s="4"/>
      <c r="CA244" s="4"/>
      <c r="CB244" s="4"/>
      <c r="CC244" s="4"/>
      <c r="CD244" s="4"/>
      <c r="CE244" s="4"/>
      <c r="CF244" s="4"/>
      <c r="CG244" s="4"/>
      <c r="CH244" s="4"/>
      <c r="CI244" s="4"/>
      <c r="CJ244" s="4"/>
      <c r="CK244" s="4"/>
      <c r="CL244" s="4"/>
      <c r="CM244" s="4"/>
      <c r="CN244" s="4"/>
      <c r="CO244" s="4"/>
      <c r="CP244" s="4"/>
      <c r="CQ244" s="4"/>
      <c r="CR244" s="4"/>
      <c r="CS244" s="4"/>
      <c r="CT244" s="4"/>
      <c r="CU244" s="4"/>
      <c r="CV244" s="4"/>
      <c r="CW244" s="4"/>
      <c r="CX244" s="4"/>
      <c r="CY244" s="4"/>
      <c r="CZ244" s="4"/>
      <c r="DA244" s="4"/>
      <c r="DB244" s="4"/>
      <c r="DC244" s="4"/>
      <c r="DD244" s="4"/>
      <c r="DE244" s="4"/>
      <c r="DF244" s="4"/>
      <c r="DG244" s="4"/>
      <c r="DH244" s="4"/>
      <c r="DI244" s="4"/>
      <c r="DJ244" s="4"/>
      <c r="DK244" s="4"/>
      <c r="DL244" s="4"/>
      <c r="DM244" s="4"/>
      <c r="DN244" s="4"/>
      <c r="DO244" s="4"/>
      <c r="DP244" s="4"/>
      <c r="DQ244" s="4"/>
      <c r="DR244" s="4"/>
      <c r="DS244" s="4"/>
      <c r="DT244" s="4"/>
      <c r="DU244" s="4"/>
      <c r="DV244" s="4"/>
      <c r="DW244" s="4"/>
      <c r="DX244" s="4"/>
      <c r="DY244" s="4"/>
      <c r="DZ244" s="4"/>
      <c r="EA244" s="4"/>
      <c r="EB244" s="4"/>
      <c r="EC244" s="4"/>
      <c r="ED244" s="4"/>
      <c r="EE244" s="4"/>
      <c r="EF244" s="4"/>
      <c r="EG244" s="4"/>
      <c r="EH244" s="4"/>
      <c r="EI244" s="4"/>
      <c r="EJ244" s="4"/>
      <c r="EK244" s="4"/>
      <c r="EL244" s="4"/>
      <c r="EM244" s="4"/>
      <c r="EN244" s="4"/>
      <c r="EO244" s="4"/>
      <c r="EP244" s="4"/>
      <c r="EQ244" s="4"/>
      <c r="ER244" s="4"/>
      <c r="ES244" s="4"/>
      <c r="ET244" s="4"/>
      <c r="EU244" s="4"/>
      <c r="EV244" s="4"/>
      <c r="EW244" s="4"/>
      <c r="EX244" s="4"/>
      <c r="EY244" s="4"/>
      <c r="EZ244" s="4"/>
      <c r="FA244" s="4"/>
      <c r="FB244" s="4"/>
      <c r="FC244" s="4"/>
      <c r="FD244" s="4"/>
      <c r="FE244" s="4"/>
      <c r="FF244" s="4"/>
      <c r="FG244" s="4"/>
      <c r="FH244" s="4"/>
      <c r="FI244" s="4"/>
      <c r="FJ244" s="4"/>
      <c r="FK244" s="4"/>
      <c r="FL244" s="4"/>
      <c r="FM244" s="4"/>
      <c r="FN244" s="4"/>
      <c r="FO244" s="4"/>
      <c r="FP244" s="4"/>
      <c r="FQ244" s="4"/>
      <c r="FR244" s="4"/>
      <c r="FS244" s="4"/>
      <c r="FT244" s="4"/>
      <c r="FU244" s="4"/>
      <c r="FV244" s="4"/>
      <c r="FW244" s="4"/>
      <c r="FX244" s="4"/>
      <c r="FY244" s="4"/>
      <c r="FZ244" s="4"/>
      <c r="GA244" s="4"/>
      <c r="GB244" s="4"/>
      <c r="GC244" s="4"/>
      <c r="GD244" s="4"/>
      <c r="GE244" s="4"/>
      <c r="GF244" s="4"/>
      <c r="GG244" s="4"/>
      <c r="GH244" s="4"/>
      <c r="GI244" s="4"/>
      <c r="GJ244" s="4"/>
      <c r="GK244" s="4"/>
      <c r="GL244" s="4"/>
      <c r="GM244" s="4"/>
      <c r="GN244" s="4"/>
      <c r="GO244" s="4"/>
      <c r="GP244" s="4"/>
      <c r="GQ244" s="4"/>
      <c r="GR244" s="4"/>
      <c r="GS244" s="4"/>
      <c r="GT244" s="4"/>
      <c r="GU244" s="4"/>
      <c r="GV244" s="4"/>
      <c r="GW244" s="4"/>
      <c r="GX244" s="4"/>
      <c r="GY244" s="4"/>
      <c r="GZ244" s="4"/>
      <c r="HA244" s="4"/>
      <c r="HB244" s="4"/>
      <c r="HC244" s="4"/>
      <c r="HD244" s="4"/>
      <c r="HE244" s="4"/>
      <c r="HF244" s="4"/>
      <c r="HG244" s="4"/>
      <c r="HH244" s="4"/>
      <c r="HI244" s="4"/>
      <c r="HJ244" s="4"/>
      <c r="HK244" s="4"/>
      <c r="HL244" s="4"/>
      <c r="HM244" s="4"/>
      <c r="HN244" s="4"/>
      <c r="HO244" s="4"/>
      <c r="HP244" s="4"/>
      <c r="HQ244" s="4"/>
      <c r="HR244" s="4"/>
      <c r="HS244" s="4"/>
      <c r="HT244" s="4"/>
      <c r="HU244" s="4"/>
      <c r="HV244" s="4"/>
      <c r="HW244" s="4"/>
      <c r="HX244" s="4"/>
      <c r="HY244" s="4"/>
      <c r="HZ244" s="4"/>
      <c r="IA244" s="4"/>
      <c r="IB244" s="4"/>
      <c r="IC244" s="4"/>
      <c r="ID244" s="4"/>
      <c r="IE244" s="4"/>
      <c r="IF244" s="4"/>
      <c r="IG244" s="4"/>
    </row>
    <row r="245" spans="1:241">
      <c r="A245" s="1115">
        <v>0</v>
      </c>
      <c r="B245" s="1115"/>
      <c r="C245" s="1115"/>
      <c r="D245" s="1115"/>
      <c r="E245" s="1115"/>
      <c r="F245" s="1115"/>
      <c r="G245" s="1115"/>
      <c r="H245" s="1115"/>
      <c r="I245" s="1115"/>
      <c r="J245" s="1115"/>
      <c r="K245" s="1115"/>
      <c r="L245" s="1115"/>
      <c r="M245" s="1115"/>
      <c r="N245" s="1115"/>
      <c r="O245" s="1115"/>
      <c r="P245" s="658">
        <f>P8+P12+P24+P28+P43+P50+P61+P193+P212+P231+P234</f>
        <v>933988.54993200011</v>
      </c>
      <c r="Q245" s="1"/>
      <c r="R245" s="1071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  <c r="BA245" s="4"/>
      <c r="BB245" s="4"/>
      <c r="BC245" s="4"/>
      <c r="BD245" s="4"/>
      <c r="BE245" s="4"/>
      <c r="BF245" s="4"/>
      <c r="BG245" s="4"/>
      <c r="BH245" s="4"/>
      <c r="BI245" s="4"/>
      <c r="BJ245" s="4"/>
      <c r="BK245" s="4"/>
      <c r="BL245" s="4"/>
      <c r="BM245" s="4"/>
      <c r="BN245" s="4"/>
      <c r="BO245" s="4"/>
      <c r="BP245" s="4"/>
      <c r="BQ245" s="4"/>
      <c r="BR245" s="4"/>
      <c r="BS245" s="4"/>
      <c r="BT245" s="4"/>
      <c r="BU245" s="4"/>
      <c r="BV245" s="4"/>
      <c r="BW245" s="4"/>
      <c r="BX245" s="4"/>
      <c r="BY245" s="4"/>
      <c r="BZ245" s="4"/>
      <c r="CA245" s="4"/>
      <c r="CB245" s="4"/>
      <c r="CC245" s="4"/>
      <c r="CD245" s="4"/>
      <c r="CE245" s="4"/>
      <c r="CF245" s="4"/>
      <c r="CG245" s="4"/>
      <c r="CH245" s="4"/>
      <c r="CI245" s="4"/>
      <c r="CJ245" s="4"/>
      <c r="CK245" s="4"/>
      <c r="CL245" s="4"/>
      <c r="CM245" s="4"/>
      <c r="CN245" s="4"/>
      <c r="CO245" s="4"/>
      <c r="CP245" s="4"/>
      <c r="CQ245" s="4"/>
      <c r="CR245" s="4"/>
      <c r="CS245" s="4"/>
      <c r="CT245" s="4"/>
      <c r="CU245" s="4"/>
      <c r="CV245" s="4"/>
      <c r="CW245" s="4"/>
      <c r="CX245" s="4"/>
      <c r="CY245" s="4"/>
      <c r="CZ245" s="4"/>
      <c r="DA245" s="4"/>
      <c r="DB245" s="4"/>
      <c r="DC245" s="4"/>
      <c r="DD245" s="4"/>
      <c r="DE245" s="4"/>
      <c r="DF245" s="4"/>
      <c r="DG245" s="4"/>
      <c r="DH245" s="4"/>
      <c r="DI245" s="4"/>
      <c r="DJ245" s="4"/>
      <c r="DK245" s="4"/>
      <c r="DL245" s="4"/>
      <c r="DM245" s="4"/>
      <c r="DN245" s="4"/>
      <c r="DO245" s="4"/>
      <c r="DP245" s="4"/>
      <c r="DQ245" s="4"/>
      <c r="DR245" s="4"/>
      <c r="DS245" s="4"/>
      <c r="DT245" s="4"/>
      <c r="DU245" s="4"/>
      <c r="DV245" s="4"/>
      <c r="DW245" s="4"/>
      <c r="DX245" s="4"/>
      <c r="DY245" s="4"/>
      <c r="DZ245" s="4"/>
      <c r="EA245" s="4"/>
      <c r="EB245" s="4"/>
      <c r="EC245" s="4"/>
      <c r="ED245" s="4"/>
      <c r="EE245" s="4"/>
      <c r="EF245" s="4"/>
      <c r="EG245" s="4"/>
      <c r="EH245" s="4"/>
      <c r="EI245" s="4"/>
      <c r="EJ245" s="4"/>
      <c r="EK245" s="4"/>
      <c r="EL245" s="4"/>
      <c r="EM245" s="4"/>
      <c r="EN245" s="4"/>
      <c r="EO245" s="4"/>
      <c r="EP245" s="4"/>
      <c r="EQ245" s="4"/>
      <c r="ER245" s="4"/>
      <c r="ES245" s="4"/>
      <c r="ET245" s="4"/>
      <c r="EU245" s="4"/>
      <c r="EV245" s="4"/>
      <c r="EW245" s="4"/>
      <c r="EX245" s="4"/>
      <c r="EY245" s="4"/>
      <c r="EZ245" s="4"/>
      <c r="FA245" s="4"/>
      <c r="FB245" s="4"/>
      <c r="FC245" s="4"/>
      <c r="FD245" s="4"/>
      <c r="FE245" s="4"/>
      <c r="FF245" s="4"/>
      <c r="FG245" s="4"/>
      <c r="FH245" s="4"/>
      <c r="FI245" s="4"/>
      <c r="FJ245" s="4"/>
      <c r="FK245" s="4"/>
      <c r="FL245" s="4"/>
      <c r="FM245" s="4"/>
      <c r="FN245" s="4"/>
      <c r="FO245" s="4"/>
      <c r="FP245" s="4"/>
      <c r="FQ245" s="4"/>
      <c r="FR245" s="4"/>
      <c r="FS245" s="4"/>
      <c r="FT245" s="4"/>
      <c r="FU245" s="4"/>
      <c r="FV245" s="4"/>
      <c r="FW245" s="4"/>
      <c r="FX245" s="4"/>
      <c r="FY245" s="4"/>
      <c r="FZ245" s="4"/>
      <c r="GA245" s="4"/>
      <c r="GB245" s="4"/>
      <c r="GC245" s="4"/>
      <c r="GD245" s="4"/>
      <c r="GE245" s="4"/>
      <c r="GF245" s="4"/>
      <c r="GG245" s="4"/>
      <c r="GH245" s="4"/>
      <c r="GI245" s="4"/>
      <c r="GJ245" s="4"/>
      <c r="GK245" s="4"/>
      <c r="GL245" s="4"/>
      <c r="GM245" s="4"/>
      <c r="GN245" s="4"/>
      <c r="GO245" s="4"/>
      <c r="GP245" s="4"/>
      <c r="GQ245" s="4"/>
      <c r="GR245" s="4"/>
      <c r="GS245" s="4"/>
      <c r="GT245" s="4"/>
      <c r="GU245" s="4"/>
      <c r="GV245" s="4"/>
      <c r="GW245" s="4"/>
      <c r="GX245" s="4"/>
      <c r="GY245" s="4"/>
      <c r="GZ245" s="4"/>
      <c r="HA245" s="4"/>
      <c r="HB245" s="4"/>
      <c r="HC245" s="4"/>
      <c r="HD245" s="4"/>
      <c r="HE245" s="4"/>
      <c r="HF245" s="4"/>
      <c r="HG245" s="4"/>
      <c r="HH245" s="4"/>
      <c r="HI245" s="4"/>
      <c r="HJ245" s="4"/>
      <c r="HK245" s="4"/>
      <c r="HL245" s="4"/>
      <c r="HM245" s="4"/>
      <c r="HN245" s="4"/>
      <c r="HO245" s="4"/>
      <c r="HP245" s="4"/>
      <c r="HQ245" s="4"/>
      <c r="HR245" s="4"/>
      <c r="HS245" s="4"/>
      <c r="HT245" s="4"/>
      <c r="HU245" s="4"/>
      <c r="HV245" s="4"/>
      <c r="HW245" s="4"/>
      <c r="HX245" s="4"/>
      <c r="HY245" s="4"/>
      <c r="HZ245" s="4"/>
      <c r="IA245" s="4"/>
      <c r="IB245" s="4"/>
      <c r="IC245" s="4"/>
      <c r="ID245" s="4"/>
      <c r="IE245" s="4"/>
      <c r="IF245" s="4"/>
      <c r="IG245" s="4"/>
    </row>
    <row r="246" spans="1:241">
      <c r="A246" s="559" t="s">
        <v>609</v>
      </c>
      <c r="B246" s="567"/>
      <c r="C246" s="633"/>
      <c r="D246" s="449"/>
      <c r="E246" s="430"/>
      <c r="F246" s="611"/>
      <c r="G246" s="611"/>
      <c r="H246" s="611"/>
      <c r="I246" s="611"/>
      <c r="J246" s="611"/>
      <c r="K246" s="611"/>
      <c r="L246" s="611"/>
      <c r="M246" s="611"/>
      <c r="N246" s="612"/>
      <c r="O246" s="613">
        <f>'3-COMPOSIÇÃO BDI'!C17</f>
        <v>29.8</v>
      </c>
      <c r="P246" s="614">
        <f>P245*O246/100</f>
        <v>278328.58787973603</v>
      </c>
      <c r="Q246" s="19"/>
      <c r="R246" s="1071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  <c r="BA246" s="4"/>
      <c r="BB246" s="4"/>
      <c r="BC246" s="4"/>
      <c r="BD246" s="4"/>
      <c r="BE246" s="4"/>
      <c r="BF246" s="4"/>
      <c r="BG246" s="4"/>
      <c r="BH246" s="4"/>
      <c r="BI246" s="4"/>
      <c r="BJ246" s="4"/>
      <c r="BK246" s="4"/>
      <c r="BL246" s="4"/>
      <c r="BM246" s="4"/>
      <c r="BN246" s="4"/>
      <c r="BO246" s="4"/>
      <c r="BP246" s="4"/>
      <c r="BQ246" s="4"/>
      <c r="BR246" s="4"/>
      <c r="BS246" s="4"/>
      <c r="BT246" s="4"/>
      <c r="BU246" s="4"/>
      <c r="BV246" s="4"/>
      <c r="BW246" s="4"/>
      <c r="BX246" s="4"/>
      <c r="BY246" s="4"/>
      <c r="BZ246" s="4"/>
      <c r="CA246" s="4"/>
      <c r="CB246" s="4"/>
      <c r="CC246" s="4"/>
      <c r="CD246" s="4"/>
      <c r="CE246" s="4"/>
      <c r="CF246" s="4"/>
      <c r="CG246" s="4"/>
      <c r="CH246" s="4"/>
      <c r="CI246" s="4"/>
      <c r="CJ246" s="4"/>
      <c r="CK246" s="4"/>
      <c r="CL246" s="4"/>
      <c r="CM246" s="4"/>
      <c r="CN246" s="4"/>
      <c r="CO246" s="4"/>
      <c r="CP246" s="4"/>
      <c r="CQ246" s="4"/>
      <c r="CR246" s="4"/>
      <c r="CS246" s="4"/>
      <c r="CT246" s="4"/>
      <c r="CU246" s="4"/>
      <c r="CV246" s="4"/>
      <c r="CW246" s="4"/>
      <c r="CX246" s="4"/>
      <c r="CY246" s="4"/>
      <c r="CZ246" s="4"/>
      <c r="DA246" s="4"/>
      <c r="DB246" s="4"/>
      <c r="DC246" s="4"/>
      <c r="DD246" s="4"/>
      <c r="DE246" s="4"/>
      <c r="DF246" s="4"/>
      <c r="DG246" s="4"/>
      <c r="DH246" s="4"/>
      <c r="DI246" s="4"/>
      <c r="DJ246" s="4"/>
      <c r="DK246" s="4"/>
      <c r="DL246" s="4"/>
      <c r="DM246" s="4"/>
      <c r="DN246" s="4"/>
      <c r="DO246" s="4"/>
      <c r="DP246" s="4"/>
      <c r="DQ246" s="4"/>
      <c r="DR246" s="4"/>
      <c r="DS246" s="4"/>
      <c r="DT246" s="4"/>
      <c r="DU246" s="4"/>
      <c r="DV246" s="4"/>
      <c r="DW246" s="4"/>
      <c r="DX246" s="4"/>
      <c r="DY246" s="4"/>
      <c r="DZ246" s="4"/>
      <c r="EA246" s="4"/>
      <c r="EB246" s="4"/>
      <c r="EC246" s="4"/>
      <c r="ED246" s="4"/>
      <c r="EE246" s="4"/>
      <c r="EF246" s="4"/>
      <c r="EG246" s="4"/>
      <c r="EH246" s="4"/>
      <c r="EI246" s="4"/>
      <c r="EJ246" s="4"/>
      <c r="EK246" s="4"/>
      <c r="EL246" s="4"/>
      <c r="EM246" s="4"/>
      <c r="EN246" s="4"/>
      <c r="EO246" s="4"/>
      <c r="EP246" s="4"/>
      <c r="EQ246" s="4"/>
      <c r="ER246" s="4"/>
      <c r="ES246" s="4"/>
      <c r="ET246" s="4"/>
      <c r="EU246" s="4"/>
      <c r="EV246" s="4"/>
      <c r="EW246" s="4"/>
      <c r="EX246" s="4"/>
      <c r="EY246" s="4"/>
      <c r="EZ246" s="4"/>
      <c r="FA246" s="4"/>
      <c r="FB246" s="4"/>
      <c r="FC246" s="4"/>
      <c r="FD246" s="4"/>
      <c r="FE246" s="4"/>
      <c r="FF246" s="4"/>
      <c r="FG246" s="4"/>
      <c r="FH246" s="4"/>
      <c r="FI246" s="4"/>
      <c r="FJ246" s="4"/>
      <c r="FK246" s="4"/>
      <c r="FL246" s="4"/>
      <c r="FM246" s="4"/>
      <c r="FN246" s="4"/>
      <c r="FO246" s="4"/>
      <c r="FP246" s="4"/>
      <c r="FQ246" s="4"/>
      <c r="FR246" s="4"/>
      <c r="FS246" s="4"/>
      <c r="FT246" s="4"/>
      <c r="FU246" s="4"/>
      <c r="FV246" s="4"/>
      <c r="FW246" s="4"/>
      <c r="FX246" s="4"/>
      <c r="FY246" s="4"/>
      <c r="FZ246" s="4"/>
      <c r="GA246" s="4"/>
      <c r="GB246" s="4"/>
      <c r="GC246" s="4"/>
      <c r="GD246" s="4"/>
      <c r="GE246" s="4"/>
      <c r="GF246" s="4"/>
      <c r="GG246" s="4"/>
      <c r="GH246" s="4"/>
      <c r="GI246" s="4"/>
      <c r="GJ246" s="4"/>
      <c r="GK246" s="4"/>
      <c r="GL246" s="4"/>
      <c r="GM246" s="4"/>
      <c r="GN246" s="4"/>
      <c r="GO246" s="4"/>
      <c r="GP246" s="4"/>
      <c r="GQ246" s="4"/>
      <c r="GR246" s="4"/>
      <c r="GS246" s="4"/>
      <c r="GT246" s="4"/>
      <c r="GU246" s="4"/>
      <c r="GV246" s="4"/>
      <c r="GW246" s="4"/>
      <c r="GX246" s="4"/>
      <c r="GY246" s="4"/>
      <c r="GZ246" s="4"/>
      <c r="HA246" s="4"/>
      <c r="HB246" s="4"/>
      <c r="HC246" s="4"/>
      <c r="HD246" s="4"/>
      <c r="HE246" s="4"/>
      <c r="HF246" s="4"/>
      <c r="HG246" s="4"/>
      <c r="HH246" s="4"/>
      <c r="HI246" s="4"/>
      <c r="HJ246" s="4"/>
      <c r="HK246" s="4"/>
      <c r="HL246" s="4"/>
      <c r="HM246" s="4"/>
      <c r="HN246" s="4"/>
      <c r="HO246" s="4"/>
      <c r="HP246" s="4"/>
      <c r="HQ246" s="4"/>
      <c r="HR246" s="4"/>
      <c r="HS246" s="4"/>
      <c r="HT246" s="4"/>
      <c r="HU246" s="4"/>
      <c r="HV246" s="4"/>
      <c r="HW246" s="4"/>
      <c r="HX246" s="4"/>
      <c r="HY246" s="4"/>
      <c r="HZ246" s="4"/>
      <c r="IA246" s="4"/>
      <c r="IB246" s="4"/>
      <c r="IC246" s="4"/>
      <c r="ID246" s="4"/>
      <c r="IE246" s="4"/>
      <c r="IF246" s="4"/>
      <c r="IG246" s="4"/>
    </row>
    <row r="247" spans="1:241">
      <c r="A247" s="1115" t="s">
        <v>610</v>
      </c>
      <c r="B247" s="1115"/>
      <c r="C247" s="1115"/>
      <c r="D247" s="1115"/>
      <c r="E247" s="1115"/>
      <c r="F247" s="1115"/>
      <c r="G247" s="1115"/>
      <c r="H247" s="1115"/>
      <c r="I247" s="1115"/>
      <c r="J247" s="1115"/>
      <c r="K247" s="1115"/>
      <c r="L247" s="1115"/>
      <c r="M247" s="1115"/>
      <c r="N247" s="1115"/>
      <c r="O247" s="1115"/>
      <c r="P247" s="615">
        <f>P246+P245</f>
        <v>1212317.1378117362</v>
      </c>
      <c r="Q247" s="1"/>
      <c r="R247" s="1071"/>
      <c r="S247" s="520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  <c r="BA247" s="4"/>
      <c r="BB247" s="4"/>
      <c r="BC247" s="4"/>
      <c r="BD247" s="4"/>
      <c r="BE247" s="4"/>
      <c r="BF247" s="4"/>
      <c r="BG247" s="4"/>
      <c r="BH247" s="4"/>
      <c r="BI247" s="4"/>
      <c r="BJ247" s="4"/>
      <c r="BK247" s="4"/>
      <c r="BL247" s="4"/>
      <c r="BM247" s="4"/>
      <c r="BN247" s="4"/>
      <c r="BO247" s="4"/>
      <c r="BP247" s="4"/>
      <c r="BQ247" s="4"/>
      <c r="BR247" s="4"/>
      <c r="BS247" s="4"/>
      <c r="BT247" s="4"/>
      <c r="BU247" s="4"/>
      <c r="BV247" s="4"/>
      <c r="BW247" s="4"/>
      <c r="BX247" s="4"/>
      <c r="BY247" s="4"/>
      <c r="BZ247" s="4"/>
      <c r="CA247" s="4"/>
      <c r="CB247" s="4"/>
      <c r="CC247" s="4"/>
      <c r="CD247" s="4"/>
      <c r="CE247" s="4"/>
      <c r="CF247" s="4"/>
      <c r="CG247" s="4"/>
      <c r="CH247" s="4"/>
      <c r="CI247" s="4"/>
      <c r="CJ247" s="4"/>
      <c r="CK247" s="4"/>
      <c r="CL247" s="4"/>
      <c r="CM247" s="4"/>
      <c r="CN247" s="4"/>
      <c r="CO247" s="4"/>
      <c r="CP247" s="4"/>
      <c r="CQ247" s="4"/>
      <c r="CR247" s="4"/>
      <c r="CS247" s="4"/>
      <c r="CT247" s="4"/>
      <c r="CU247" s="4"/>
      <c r="CV247" s="4"/>
      <c r="CW247" s="4"/>
      <c r="CX247" s="4"/>
      <c r="CY247" s="4"/>
      <c r="CZ247" s="4"/>
      <c r="DA247" s="4"/>
      <c r="DB247" s="4"/>
      <c r="DC247" s="4"/>
      <c r="DD247" s="4"/>
      <c r="DE247" s="4"/>
      <c r="DF247" s="4"/>
      <c r="DG247" s="4"/>
      <c r="DH247" s="4"/>
      <c r="DI247" s="4"/>
      <c r="DJ247" s="4"/>
      <c r="DK247" s="4"/>
      <c r="DL247" s="4"/>
      <c r="DM247" s="4"/>
      <c r="DN247" s="4"/>
      <c r="DO247" s="4"/>
      <c r="DP247" s="4"/>
      <c r="DQ247" s="4"/>
      <c r="DR247" s="4"/>
      <c r="DS247" s="4"/>
      <c r="DT247" s="4"/>
      <c r="DU247" s="4"/>
      <c r="DV247" s="4"/>
      <c r="DW247" s="4"/>
      <c r="DX247" s="4"/>
      <c r="DY247" s="4"/>
      <c r="DZ247" s="4"/>
      <c r="EA247" s="4"/>
      <c r="EB247" s="4"/>
      <c r="EC247" s="4"/>
      <c r="ED247" s="4"/>
      <c r="EE247" s="4"/>
      <c r="EF247" s="4"/>
      <c r="EG247" s="4"/>
      <c r="EH247" s="4"/>
      <c r="EI247" s="4"/>
      <c r="EJ247" s="4"/>
      <c r="EK247" s="4"/>
      <c r="EL247" s="4"/>
      <c r="EM247" s="4"/>
      <c r="EN247" s="4"/>
      <c r="EO247" s="4"/>
      <c r="EP247" s="4"/>
      <c r="EQ247" s="4"/>
      <c r="ER247" s="4"/>
      <c r="ES247" s="4"/>
      <c r="ET247" s="4"/>
      <c r="EU247" s="4"/>
      <c r="EV247" s="4"/>
      <c r="EW247" s="4"/>
      <c r="EX247" s="4"/>
      <c r="EY247" s="4"/>
      <c r="EZ247" s="4"/>
      <c r="FA247" s="4"/>
      <c r="FB247" s="4"/>
      <c r="FC247" s="4"/>
      <c r="FD247" s="4"/>
      <c r="FE247" s="4"/>
      <c r="FF247" s="4"/>
      <c r="FG247" s="4"/>
      <c r="FH247" s="4"/>
      <c r="FI247" s="4"/>
      <c r="FJ247" s="4"/>
      <c r="FK247" s="4"/>
      <c r="FL247" s="4"/>
      <c r="FM247" s="4"/>
      <c r="FN247" s="4"/>
      <c r="FO247" s="4"/>
      <c r="FP247" s="4"/>
      <c r="FQ247" s="4"/>
      <c r="FR247" s="4"/>
      <c r="FS247" s="4"/>
      <c r="FT247" s="4"/>
      <c r="FU247" s="4"/>
      <c r="FV247" s="4"/>
      <c r="FW247" s="4"/>
      <c r="FX247" s="4"/>
      <c r="FY247" s="4"/>
      <c r="FZ247" s="4"/>
      <c r="GA247" s="4"/>
      <c r="GB247" s="4"/>
      <c r="GC247" s="4"/>
      <c r="GD247" s="4"/>
      <c r="GE247" s="4"/>
      <c r="GF247" s="4"/>
      <c r="GG247" s="4"/>
      <c r="GH247" s="4"/>
      <c r="GI247" s="4"/>
      <c r="GJ247" s="4"/>
      <c r="GK247" s="4"/>
      <c r="GL247" s="4"/>
      <c r="GM247" s="4"/>
      <c r="GN247" s="4"/>
      <c r="GO247" s="4"/>
      <c r="GP247" s="4"/>
      <c r="GQ247" s="4"/>
      <c r="GR247" s="4"/>
      <c r="GS247" s="4"/>
      <c r="GT247" s="4"/>
      <c r="GU247" s="4"/>
      <c r="GV247" s="4"/>
      <c r="GW247" s="4"/>
      <c r="GX247" s="4"/>
      <c r="GY247" s="4"/>
      <c r="GZ247" s="4"/>
      <c r="HA247" s="4"/>
      <c r="HB247" s="4"/>
      <c r="HC247" s="4"/>
      <c r="HD247" s="4"/>
      <c r="HE247" s="4"/>
      <c r="HF247" s="4"/>
      <c r="HG247" s="4"/>
      <c r="HH247" s="4"/>
      <c r="HI247" s="4"/>
      <c r="HJ247" s="4"/>
      <c r="HK247" s="4"/>
      <c r="HL247" s="4"/>
      <c r="HM247" s="4"/>
      <c r="HN247" s="4"/>
      <c r="HO247" s="4"/>
      <c r="HP247" s="4"/>
      <c r="HQ247" s="4"/>
      <c r="HR247" s="4"/>
      <c r="HS247" s="4"/>
      <c r="HT247" s="4"/>
      <c r="HU247" s="4"/>
      <c r="HV247" s="4"/>
      <c r="HW247" s="4"/>
      <c r="HX247" s="4"/>
      <c r="HY247" s="4"/>
      <c r="HZ247" s="4"/>
      <c r="IA247" s="4"/>
      <c r="IB247" s="4"/>
      <c r="IC247" s="4"/>
      <c r="ID247" s="4"/>
      <c r="IE247" s="4"/>
      <c r="IF247" s="4"/>
      <c r="IG247" s="4"/>
    </row>
    <row r="249" spans="1:241" ht="15">
      <c r="A249" s="1114" t="s">
        <v>611</v>
      </c>
      <c r="B249" s="1114"/>
      <c r="C249" s="1114"/>
      <c r="D249" s="1114"/>
      <c r="R249" s="1052"/>
    </row>
    <row r="252" spans="1:241" ht="15" thickBot="1">
      <c r="D252" s="1072"/>
      <c r="R252" s="1052"/>
    </row>
    <row r="253" spans="1:241">
      <c r="D253" s="1073" t="s">
        <v>612</v>
      </c>
      <c r="R253" s="1052"/>
    </row>
    <row r="254" spans="1:241">
      <c r="D254" s="1074" t="s">
        <v>613</v>
      </c>
      <c r="R254" s="1052"/>
    </row>
    <row r="255" spans="1:241">
      <c r="D255"/>
      <c r="R255" s="1052"/>
    </row>
  </sheetData>
  <mergeCells count="7">
    <mergeCell ref="A249:D249"/>
    <mergeCell ref="A247:O247"/>
    <mergeCell ref="B4:D4"/>
    <mergeCell ref="E4:P4"/>
    <mergeCell ref="B5:D5"/>
    <mergeCell ref="E5:O5"/>
    <mergeCell ref="A245:O245"/>
  </mergeCells>
  <conditionalFormatting sqref="D213:D228">
    <cfRule type="expression" dxfId="327" priority="3">
      <formula>AND(#REF!&lt;&gt;"COMPOSICAO",#REF!&lt;&gt;"INSUMO",#REF!&lt;&gt;"")</formula>
    </cfRule>
    <cfRule type="expression" dxfId="326" priority="4">
      <formula>AND(OR(#REF!="COMPOSICAO",#REF!="INSUMO",#REF!&lt;&gt;""),#REF!&lt;&gt;"")</formula>
    </cfRule>
  </conditionalFormatting>
  <conditionalFormatting sqref="D225:D226">
    <cfRule type="expression" dxfId="325" priority="1">
      <formula>AND($A163&lt;&gt;"COMPOSICAO",$A163&lt;&gt;"INSUMO",$A163&lt;&gt;"")</formula>
    </cfRule>
    <cfRule type="expression" dxfId="324" priority="2">
      <formula>AND(OR($A163="COMPOSICAO",$A163="INSUMO",$A163&lt;&gt;""),$A163&lt;&gt;"")</formula>
    </cfRule>
  </conditionalFormatting>
  <conditionalFormatting sqref="D227">
    <cfRule type="expression" dxfId="323" priority="552">
      <formula>AND($A164&lt;&gt;"COMPOSICAO",$A164&lt;&gt;"INSUMO",$A164&lt;&gt;"")</formula>
    </cfRule>
    <cfRule type="expression" dxfId="322" priority="553">
      <formula>AND(OR($A164="COMPOSICAO",$A164="INSUMO",$A164&lt;&gt;""),$A164&lt;&gt;"")</formula>
    </cfRule>
  </conditionalFormatting>
  <pageMargins left="0" right="0" top="0.13888888888888901" bottom="0.13888888888888901" header="0" footer="0"/>
  <pageSetup paperSize="9" scale="88" firstPageNumber="0" fitToHeight="0" pageOrder="overThenDown" orientation="portrait" verticalDpi="300" r:id="rId1"/>
  <headerFooter>
    <oddHeader>&amp;C&amp;"Arial,Normal"&amp;10&amp;A</oddHeader>
    <oddFooter>&amp;C&amp;"Arial,Normal"&amp;10Página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M567"/>
  <sheetViews>
    <sheetView topLeftCell="A154" zoomScaleNormal="100" workbookViewId="0">
      <selection activeCell="H162" sqref="H162"/>
    </sheetView>
  </sheetViews>
  <sheetFormatPr defaultRowHeight="14.25"/>
  <cols>
    <col min="1" max="3" width="10.5" customWidth="1"/>
    <col min="4" max="4" width="37.75" customWidth="1"/>
    <col min="5" max="5" width="8.375" customWidth="1"/>
    <col min="6" max="6" width="9.375" customWidth="1"/>
    <col min="7" max="7" width="14.75" customWidth="1"/>
    <col min="8" max="8" width="14.5" customWidth="1"/>
    <col min="9" max="12" width="10.5" customWidth="1"/>
    <col min="13" max="13" width="13.5" customWidth="1"/>
    <col min="14" max="1023" width="10.5" customWidth="1"/>
    <col min="1024" max="1025" width="8.875" customWidth="1"/>
  </cols>
  <sheetData>
    <row r="4" spans="1:8" ht="4.5" customHeight="1"/>
    <row r="5" spans="1:8">
      <c r="A5" s="20" t="s">
        <v>0</v>
      </c>
      <c r="B5" s="1123" t="str">
        <f>'1-PLANILHA_ORÇAMENTARIA'!B4</f>
        <v xml:space="preserve"> EDIFICIO  SEDE DA RECEITA FEDERAL DO BRASIL-4ª RF- SERVIÇOS DE  SEGURANÇA CONTRA INCÊNDIO  DO TERREO AO 6º ANDAR</v>
      </c>
      <c r="C5" s="1123"/>
      <c r="D5" s="1123"/>
      <c r="E5" s="1123"/>
      <c r="F5" s="1123"/>
      <c r="G5" s="1123"/>
      <c r="H5" s="1123"/>
    </row>
    <row r="6" spans="1:8">
      <c r="A6" s="20" t="s">
        <v>3</v>
      </c>
      <c r="B6" s="1124" t="str">
        <f>'1-PLANILHA_ORÇAMENTARIA'!B5</f>
        <v>AV. ALFREDO LISBOA, 1152 -RECIFE ANTIGO-RECIFE/PE-CEP: 50.030-150</v>
      </c>
      <c r="C6" s="1124"/>
      <c r="D6" s="1124"/>
      <c r="E6" s="1124"/>
      <c r="F6" s="1124"/>
      <c r="G6" s="1124"/>
      <c r="H6" s="1124"/>
    </row>
    <row r="7" spans="1:8">
      <c r="A7" s="21"/>
      <c r="B7" s="1125" t="s">
        <v>614</v>
      </c>
      <c r="C7" s="1125"/>
      <c r="D7" s="1125"/>
      <c r="E7" s="1125"/>
      <c r="F7" s="1125"/>
      <c r="G7" s="1125"/>
      <c r="H7" s="1125"/>
    </row>
    <row r="9" spans="1:8">
      <c r="B9" s="22" t="s">
        <v>26</v>
      </c>
      <c r="C9" s="399" t="s">
        <v>27</v>
      </c>
      <c r="D9" s="23"/>
      <c r="E9" s="24"/>
      <c r="F9" s="24"/>
      <c r="G9" s="24"/>
      <c r="H9" s="24"/>
    </row>
    <row r="10" spans="1:8">
      <c r="B10" s="25" t="s">
        <v>615</v>
      </c>
      <c r="C10" s="26" t="s">
        <v>616</v>
      </c>
      <c r="D10" s="25" t="s">
        <v>617</v>
      </c>
      <c r="E10" s="25" t="s">
        <v>328</v>
      </c>
      <c r="F10" s="25" t="s">
        <v>618</v>
      </c>
      <c r="G10" s="27" t="s">
        <v>619</v>
      </c>
      <c r="H10" s="25" t="s">
        <v>620</v>
      </c>
    </row>
    <row r="11" spans="1:8" ht="24.75" customHeight="1">
      <c r="B11" s="28" t="s">
        <v>7</v>
      </c>
      <c r="C11" s="213" t="s">
        <v>25</v>
      </c>
      <c r="D11" s="227" t="s">
        <v>621</v>
      </c>
      <c r="E11" s="29" t="s">
        <v>328</v>
      </c>
      <c r="F11" s="24"/>
      <c r="G11" s="24"/>
      <c r="H11" s="24"/>
    </row>
    <row r="12" spans="1:8" ht="29.25">
      <c r="B12" s="25" t="s">
        <v>622</v>
      </c>
      <c r="C12" s="26" t="s">
        <v>623</v>
      </c>
      <c r="D12" s="30" t="s">
        <v>624</v>
      </c>
      <c r="E12" s="31" t="s">
        <v>625</v>
      </c>
      <c r="F12" s="32">
        <f>6*15*2</f>
        <v>180</v>
      </c>
      <c r="G12" s="32">
        <v>2.2999999999999998</v>
      </c>
      <c r="H12" s="32">
        <f>G12*F12</f>
        <v>413.99999999999994</v>
      </c>
    </row>
    <row r="13" spans="1:8">
      <c r="B13" s="23" t="s">
        <v>622</v>
      </c>
      <c r="C13" s="26" t="s">
        <v>626</v>
      </c>
      <c r="D13" s="23" t="s">
        <v>627</v>
      </c>
      <c r="E13" s="24" t="s">
        <v>540</v>
      </c>
      <c r="F13" s="32">
        <v>2</v>
      </c>
      <c r="G13" s="32">
        <v>15.57</v>
      </c>
      <c r="H13" s="32">
        <f>G13*F13</f>
        <v>31.14</v>
      </c>
    </row>
    <row r="14" spans="1:8">
      <c r="B14" s="33"/>
      <c r="C14" s="34"/>
      <c r="D14" s="21"/>
      <c r="E14" s="33"/>
      <c r="F14" s="33"/>
      <c r="G14" s="35" t="s">
        <v>628</v>
      </c>
      <c r="H14" s="36">
        <f>SUM(H12:H13)</f>
        <v>445.13999999999993</v>
      </c>
    </row>
    <row r="17" spans="2:8">
      <c r="B17" s="37" t="s">
        <v>26</v>
      </c>
      <c r="C17" s="214" t="s">
        <v>43</v>
      </c>
      <c r="D17" s="38" t="s">
        <v>617</v>
      </c>
      <c r="E17" s="39"/>
      <c r="F17" s="40"/>
      <c r="G17" s="38"/>
      <c r="H17" s="41"/>
    </row>
    <row r="18" spans="2:8" ht="18">
      <c r="B18" s="42" t="s">
        <v>7</v>
      </c>
      <c r="C18" s="216" t="s">
        <v>42</v>
      </c>
      <c r="D18" s="228" t="s">
        <v>629</v>
      </c>
      <c r="E18" s="42" t="s">
        <v>102</v>
      </c>
      <c r="F18" s="43">
        <v>1</v>
      </c>
      <c r="G18" s="44">
        <v>0</v>
      </c>
      <c r="H18" s="44">
        <f>G18*F18</f>
        <v>0</v>
      </c>
    </row>
    <row r="19" spans="2:8">
      <c r="B19" s="45" t="s">
        <v>36</v>
      </c>
      <c r="C19" s="45">
        <v>88316</v>
      </c>
      <c r="D19" s="46" t="s">
        <v>627</v>
      </c>
      <c r="E19" s="45"/>
      <c r="F19" s="43">
        <v>0.4</v>
      </c>
      <c r="G19" s="47">
        <v>15.57</v>
      </c>
      <c r="H19" s="44">
        <f>G19*F19</f>
        <v>6.2280000000000006</v>
      </c>
    </row>
    <row r="20" spans="2:8">
      <c r="B20" s="48"/>
      <c r="C20" s="49"/>
      <c r="D20" s="50"/>
      <c r="E20" s="51"/>
      <c r="F20" s="51"/>
      <c r="G20" s="52" t="s">
        <v>628</v>
      </c>
      <c r="H20" s="53">
        <f>SUM(H18:H19)</f>
        <v>6.2280000000000006</v>
      </c>
    </row>
    <row r="21" spans="2:8">
      <c r="B21" s="1126" t="s">
        <v>630</v>
      </c>
      <c r="C21" s="1126"/>
      <c r="D21" s="1126"/>
      <c r="E21" s="54"/>
      <c r="F21" s="54"/>
      <c r="G21" s="54"/>
      <c r="H21" s="55"/>
    </row>
    <row r="24" spans="2:8">
      <c r="B24" s="37" t="s">
        <v>26</v>
      </c>
      <c r="C24" s="215" t="s">
        <v>46</v>
      </c>
      <c r="D24" s="56" t="s">
        <v>617</v>
      </c>
      <c r="E24" s="57" t="s">
        <v>182</v>
      </c>
      <c r="F24" s="56" t="s">
        <v>618</v>
      </c>
      <c r="G24" s="56" t="s">
        <v>619</v>
      </c>
      <c r="H24" s="56" t="s">
        <v>620</v>
      </c>
    </row>
    <row r="25" spans="2:8" ht="45.4" customHeight="1">
      <c r="B25" s="42" t="s">
        <v>7</v>
      </c>
      <c r="C25" s="216" t="s">
        <v>45</v>
      </c>
      <c r="D25" s="228" t="s">
        <v>631</v>
      </c>
      <c r="E25" s="42" t="s">
        <v>182</v>
      </c>
      <c r="F25" s="58">
        <v>0</v>
      </c>
      <c r="G25" s="44">
        <v>0</v>
      </c>
      <c r="H25" s="44">
        <f>G25*F25</f>
        <v>0</v>
      </c>
    </row>
    <row r="26" spans="2:8">
      <c r="B26" s="45" t="s">
        <v>36</v>
      </c>
      <c r="C26" s="59" t="s">
        <v>632</v>
      </c>
      <c r="D26" s="60" t="s">
        <v>633</v>
      </c>
      <c r="E26" s="61" t="s">
        <v>540</v>
      </c>
      <c r="F26" s="58">
        <v>0.16</v>
      </c>
      <c r="G26" s="44">
        <v>19.489999999999998</v>
      </c>
      <c r="H26" s="44">
        <f>F26*G26</f>
        <v>3.1183999999999998</v>
      </c>
    </row>
    <row r="27" spans="2:8">
      <c r="B27" s="45" t="s">
        <v>36</v>
      </c>
      <c r="C27" s="61">
        <v>88316</v>
      </c>
      <c r="D27" s="62" t="s">
        <v>627</v>
      </c>
      <c r="E27" s="61" t="s">
        <v>540</v>
      </c>
      <c r="F27" s="58">
        <v>0.16</v>
      </c>
      <c r="G27" s="47">
        <v>15.57</v>
      </c>
      <c r="H27" s="44">
        <f>G27*F27</f>
        <v>2.4912000000000001</v>
      </c>
    </row>
    <row r="28" spans="2:8">
      <c r="B28" s="63"/>
      <c r="C28" s="64"/>
      <c r="D28" s="65"/>
      <c r="E28" s="66"/>
      <c r="F28" s="66"/>
      <c r="G28" s="67" t="s">
        <v>628</v>
      </c>
      <c r="H28" s="68">
        <f>SUM(H25:H27)</f>
        <v>5.6096000000000004</v>
      </c>
    </row>
    <row r="29" spans="2:8">
      <c r="B29" s="1127" t="s">
        <v>634</v>
      </c>
      <c r="C29" s="1127"/>
      <c r="D29" s="1127"/>
      <c r="E29" s="69"/>
      <c r="F29" s="69"/>
      <c r="G29" s="69"/>
      <c r="H29" s="69"/>
    </row>
    <row r="32" spans="2:8">
      <c r="B32" s="37" t="s">
        <v>26</v>
      </c>
      <c r="C32" s="215" t="s">
        <v>92</v>
      </c>
      <c r="D32" s="56" t="s">
        <v>617</v>
      </c>
      <c r="E32" s="57" t="s">
        <v>182</v>
      </c>
      <c r="F32" s="56" t="s">
        <v>618</v>
      </c>
      <c r="G32" s="56" t="s">
        <v>619</v>
      </c>
      <c r="H32" s="56" t="s">
        <v>620</v>
      </c>
    </row>
    <row r="33" spans="2:8" ht="53.85" customHeight="1">
      <c r="B33" s="42" t="s">
        <v>7</v>
      </c>
      <c r="C33" s="216" t="s">
        <v>91</v>
      </c>
      <c r="D33" s="229" t="s">
        <v>93</v>
      </c>
      <c r="E33" s="70" t="s">
        <v>635</v>
      </c>
      <c r="F33" s="58">
        <v>0</v>
      </c>
      <c r="G33" s="44">
        <v>0</v>
      </c>
      <c r="H33" s="44">
        <f>G33*F33</f>
        <v>0</v>
      </c>
    </row>
    <row r="34" spans="2:8">
      <c r="B34" s="42"/>
      <c r="C34" s="71"/>
      <c r="D34" s="72"/>
      <c r="E34" s="42"/>
      <c r="F34" s="43"/>
      <c r="G34" s="44"/>
      <c r="H34" s="44"/>
    </row>
    <row r="35" spans="2:8">
      <c r="B35" s="45" t="s">
        <v>36</v>
      </c>
      <c r="C35" s="45">
        <v>88316</v>
      </c>
      <c r="D35" s="46" t="s">
        <v>627</v>
      </c>
      <c r="E35" s="45" t="s">
        <v>540</v>
      </c>
      <c r="F35" s="43">
        <v>0.4</v>
      </c>
      <c r="G35" s="47">
        <v>15.57</v>
      </c>
      <c r="H35" s="44">
        <f>F35*G35</f>
        <v>6.2280000000000006</v>
      </c>
    </row>
    <row r="36" spans="2:8">
      <c r="B36" s="48"/>
      <c r="C36" s="49"/>
      <c r="D36" s="50"/>
      <c r="E36" s="51"/>
      <c r="F36" s="51"/>
      <c r="G36" s="52" t="s">
        <v>628</v>
      </c>
      <c r="H36" s="53">
        <f>SUM(H35:H35)</f>
        <v>6.2280000000000006</v>
      </c>
    </row>
    <row r="37" spans="2:8">
      <c r="B37" s="1126" t="s">
        <v>630</v>
      </c>
      <c r="C37" s="1126"/>
      <c r="D37" s="1126"/>
      <c r="E37" s="54"/>
      <c r="F37" s="54"/>
      <c r="G37" s="54"/>
      <c r="H37" s="55"/>
    </row>
    <row r="40" spans="2:8">
      <c r="B40" s="37" t="s">
        <v>26</v>
      </c>
      <c r="C40" s="214" t="s">
        <v>100</v>
      </c>
      <c r="D40" s="67" t="s">
        <v>617</v>
      </c>
      <c r="E40" s="57" t="s">
        <v>182</v>
      </c>
      <c r="F40" s="67" t="s">
        <v>618</v>
      </c>
      <c r="G40" s="67" t="s">
        <v>619</v>
      </c>
      <c r="H40" s="67" t="s">
        <v>620</v>
      </c>
    </row>
    <row r="41" spans="2:8" ht="22.5">
      <c r="B41" s="42" t="s">
        <v>7</v>
      </c>
      <c r="C41" s="217" t="s">
        <v>99</v>
      </c>
      <c r="D41" s="230" t="s">
        <v>636</v>
      </c>
      <c r="E41" s="73" t="s">
        <v>328</v>
      </c>
      <c r="F41" s="73"/>
      <c r="G41" s="73"/>
      <c r="H41" s="73"/>
    </row>
    <row r="42" spans="2:8" ht="48.75">
      <c r="B42" s="74" t="s">
        <v>36</v>
      </c>
      <c r="C42" s="75">
        <v>39566</v>
      </c>
      <c r="D42" s="76" t="s">
        <v>637</v>
      </c>
      <c r="E42" s="73" t="s">
        <v>55</v>
      </c>
      <c r="F42" s="73">
        <v>1.1000000000000001</v>
      </c>
      <c r="G42" s="73">
        <v>36.33</v>
      </c>
      <c r="H42" s="77">
        <f t="shared" ref="H42:H50" si="0">F42*G42</f>
        <v>39.963000000000001</v>
      </c>
    </row>
    <row r="43" spans="2:8" ht="29.25">
      <c r="B43" s="74"/>
      <c r="C43" s="78" t="s">
        <v>638</v>
      </c>
      <c r="D43" s="76" t="s">
        <v>639</v>
      </c>
      <c r="E43" s="73" t="s">
        <v>69</v>
      </c>
      <c r="F43" s="73">
        <v>2.4</v>
      </c>
      <c r="G43" s="73">
        <v>0.15</v>
      </c>
      <c r="H43" s="77">
        <f t="shared" si="0"/>
        <v>0.36</v>
      </c>
    </row>
    <row r="44" spans="2:8" ht="29.25">
      <c r="B44" s="74"/>
      <c r="C44" s="78" t="s">
        <v>640</v>
      </c>
      <c r="D44" s="76" t="s">
        <v>641</v>
      </c>
      <c r="E44" s="73" t="s">
        <v>642</v>
      </c>
      <c r="F44" s="73">
        <v>0.05</v>
      </c>
      <c r="G44" s="73">
        <v>2.64</v>
      </c>
      <c r="H44" s="77">
        <f t="shared" si="0"/>
        <v>0.13200000000000001</v>
      </c>
    </row>
    <row r="45" spans="2:8" ht="48.75">
      <c r="B45" s="74"/>
      <c r="C45" s="78" t="s">
        <v>643</v>
      </c>
      <c r="D45" s="76" t="s">
        <v>644</v>
      </c>
      <c r="E45" s="73" t="s">
        <v>182</v>
      </c>
      <c r="F45" s="73">
        <v>5</v>
      </c>
      <c r="G45" s="73">
        <v>0.22</v>
      </c>
      <c r="H45" s="77">
        <f t="shared" si="0"/>
        <v>1.1000000000000001</v>
      </c>
    </row>
    <row r="46" spans="2:8" ht="29.25">
      <c r="B46" s="74"/>
      <c r="C46" s="78" t="s">
        <v>645</v>
      </c>
      <c r="D46" s="76" t="s">
        <v>646</v>
      </c>
      <c r="E46" s="73" t="s">
        <v>69</v>
      </c>
      <c r="F46" s="73">
        <v>2.4</v>
      </c>
      <c r="G46" s="73">
        <v>6.43</v>
      </c>
      <c r="H46" s="77">
        <f t="shared" si="0"/>
        <v>15.431999999999999</v>
      </c>
    </row>
    <row r="47" spans="2:8">
      <c r="B47" s="74" t="s">
        <v>36</v>
      </c>
      <c r="C47" s="78" t="s">
        <v>647</v>
      </c>
      <c r="D47" s="74" t="s">
        <v>648</v>
      </c>
      <c r="E47" s="73" t="s">
        <v>649</v>
      </c>
      <c r="F47" s="73">
        <v>0.05</v>
      </c>
      <c r="G47" s="73">
        <v>23.86</v>
      </c>
      <c r="H47" s="77">
        <f t="shared" si="0"/>
        <v>1.1930000000000001</v>
      </c>
    </row>
    <row r="48" spans="2:8" ht="19.5">
      <c r="B48" s="74" t="s">
        <v>36</v>
      </c>
      <c r="C48" s="78" t="s">
        <v>650</v>
      </c>
      <c r="D48" s="76" t="s">
        <v>651</v>
      </c>
      <c r="E48" s="73" t="s">
        <v>69</v>
      </c>
      <c r="F48" s="73">
        <v>2.4</v>
      </c>
      <c r="G48" s="73">
        <v>12.07</v>
      </c>
      <c r="H48" s="77">
        <f t="shared" si="0"/>
        <v>28.968</v>
      </c>
    </row>
    <row r="49" spans="2:8">
      <c r="B49" s="74" t="s">
        <v>36</v>
      </c>
      <c r="C49" s="78" t="s">
        <v>652</v>
      </c>
      <c r="D49" s="74" t="s">
        <v>653</v>
      </c>
      <c r="E49" s="73" t="s">
        <v>540</v>
      </c>
      <c r="F49" s="73">
        <v>1.5</v>
      </c>
      <c r="G49" s="73">
        <v>19.21</v>
      </c>
      <c r="H49" s="77">
        <f t="shared" si="0"/>
        <v>28.815000000000001</v>
      </c>
    </row>
    <row r="50" spans="2:8">
      <c r="B50" s="74" t="s">
        <v>36</v>
      </c>
      <c r="C50" s="78" t="s">
        <v>626</v>
      </c>
      <c r="D50" s="74" t="s">
        <v>627</v>
      </c>
      <c r="E50" s="73" t="s">
        <v>540</v>
      </c>
      <c r="F50" s="73">
        <v>1.5</v>
      </c>
      <c r="G50" s="73">
        <v>15.57</v>
      </c>
      <c r="H50" s="77">
        <f t="shared" si="0"/>
        <v>23.355</v>
      </c>
    </row>
    <row r="51" spans="2:8">
      <c r="B51" s="79"/>
      <c r="C51" s="80"/>
      <c r="D51" s="81"/>
      <c r="E51" s="82"/>
      <c r="F51" s="82"/>
      <c r="G51" s="67" t="s">
        <v>628</v>
      </c>
      <c r="H51" s="68">
        <f>SUM(H42:H50)</f>
        <v>139.31799999999998</v>
      </c>
    </row>
    <row r="52" spans="2:8">
      <c r="B52" s="1128" t="s">
        <v>654</v>
      </c>
      <c r="C52" s="1128"/>
      <c r="D52" s="1128"/>
      <c r="E52" s="83"/>
      <c r="F52" s="83"/>
      <c r="G52" s="83"/>
      <c r="H52" s="84"/>
    </row>
    <row r="55" spans="2:8">
      <c r="B55" s="37" t="s">
        <v>26</v>
      </c>
      <c r="C55" s="215" t="s">
        <v>156</v>
      </c>
      <c r="D55" s="56" t="s">
        <v>617</v>
      </c>
      <c r="E55" s="57" t="s">
        <v>182</v>
      </c>
      <c r="F55" s="56" t="s">
        <v>618</v>
      </c>
      <c r="G55" s="56" t="s">
        <v>619</v>
      </c>
      <c r="H55" s="56" t="s">
        <v>620</v>
      </c>
    </row>
    <row r="56" spans="2:8" ht="33.75">
      <c r="B56" s="42" t="s">
        <v>7</v>
      </c>
      <c r="C56" s="216" t="s">
        <v>155</v>
      </c>
      <c r="D56" s="212" t="s">
        <v>157</v>
      </c>
      <c r="E56" s="42" t="s">
        <v>182</v>
      </c>
      <c r="F56" s="58">
        <v>0</v>
      </c>
      <c r="G56" s="44">
        <v>0</v>
      </c>
      <c r="H56" s="44">
        <f>G56*F56</f>
        <v>0</v>
      </c>
    </row>
    <row r="57" spans="2:8" ht="33.75">
      <c r="B57" s="10" t="s">
        <v>36</v>
      </c>
      <c r="C57" s="11" t="s">
        <v>655</v>
      </c>
      <c r="D57" s="212" t="s">
        <v>656</v>
      </c>
      <c r="E57" s="57" t="s">
        <v>162</v>
      </c>
      <c r="F57" s="58"/>
      <c r="G57" s="44"/>
      <c r="H57" s="44"/>
    </row>
    <row r="58" spans="2:8">
      <c r="B58" s="57"/>
      <c r="C58" s="59" t="s">
        <v>657</v>
      </c>
      <c r="D58" s="60" t="s">
        <v>658</v>
      </c>
      <c r="E58" s="57" t="s">
        <v>69</v>
      </c>
      <c r="F58" s="58">
        <v>20</v>
      </c>
      <c r="G58" s="44">
        <v>5.62</v>
      </c>
      <c r="H58" s="44">
        <f>F58*G58</f>
        <v>112.4</v>
      </c>
    </row>
    <row r="59" spans="2:8">
      <c r="B59" s="45" t="s">
        <v>36</v>
      </c>
      <c r="C59" s="59" t="s">
        <v>632</v>
      </c>
      <c r="D59" s="60" t="s">
        <v>633</v>
      </c>
      <c r="E59" s="61" t="s">
        <v>540</v>
      </c>
      <c r="F59" s="58">
        <v>0.16</v>
      </c>
      <c r="G59" s="44">
        <v>19.489999999999998</v>
      </c>
      <c r="H59" s="44">
        <f>F59*G59</f>
        <v>3.1183999999999998</v>
      </c>
    </row>
    <row r="60" spans="2:8">
      <c r="B60" s="45" t="s">
        <v>36</v>
      </c>
      <c r="C60" s="61">
        <v>88316</v>
      </c>
      <c r="D60" s="62" t="s">
        <v>627</v>
      </c>
      <c r="E60" s="61" t="s">
        <v>540</v>
      </c>
      <c r="F60" s="58">
        <v>0.16</v>
      </c>
      <c r="G60" s="47">
        <v>15.57</v>
      </c>
      <c r="H60" s="44">
        <f>G60*F60</f>
        <v>2.4912000000000001</v>
      </c>
    </row>
    <row r="61" spans="2:8">
      <c r="B61" s="63"/>
      <c r="C61" s="64"/>
      <c r="D61" s="65"/>
      <c r="E61" s="66"/>
      <c r="F61" s="66"/>
      <c r="G61" s="67" t="s">
        <v>628</v>
      </c>
      <c r="H61" s="68">
        <f>SUM(H56:H60)</f>
        <v>118.00960000000001</v>
      </c>
    </row>
    <row r="62" spans="2:8">
      <c r="B62" s="1127" t="s">
        <v>634</v>
      </c>
      <c r="C62" s="1127"/>
      <c r="D62" s="1127"/>
      <c r="E62" s="69"/>
      <c r="F62" s="69"/>
      <c r="G62" s="69"/>
      <c r="H62" s="69"/>
    </row>
    <row r="64" spans="2:8">
      <c r="B64" s="37" t="s">
        <v>26</v>
      </c>
      <c r="C64" s="215" t="s">
        <v>160</v>
      </c>
      <c r="D64" s="56" t="s">
        <v>617</v>
      </c>
      <c r="E64" s="57" t="s">
        <v>182</v>
      </c>
      <c r="F64" s="56" t="s">
        <v>618</v>
      </c>
      <c r="G64" s="56" t="s">
        <v>619</v>
      </c>
      <c r="H64" s="56" t="s">
        <v>620</v>
      </c>
    </row>
    <row r="65" spans="2:8" ht="33.75">
      <c r="B65" s="42" t="s">
        <v>7</v>
      </c>
      <c r="C65" s="216" t="s">
        <v>158</v>
      </c>
      <c r="D65" s="231" t="s">
        <v>161</v>
      </c>
      <c r="E65" s="42" t="s">
        <v>182</v>
      </c>
      <c r="F65" s="58">
        <v>0</v>
      </c>
      <c r="G65" s="44">
        <v>0</v>
      </c>
      <c r="H65" s="44">
        <f>G65*F65</f>
        <v>0</v>
      </c>
    </row>
    <row r="66" spans="2:8" ht="33.75">
      <c r="B66" s="10" t="s">
        <v>36</v>
      </c>
      <c r="C66" s="11" t="s">
        <v>655</v>
      </c>
      <c r="D66" s="212" t="s">
        <v>656</v>
      </c>
      <c r="E66" s="57" t="s">
        <v>162</v>
      </c>
      <c r="F66" s="58"/>
      <c r="G66" s="44"/>
      <c r="H66" s="44"/>
    </row>
    <row r="67" spans="2:8">
      <c r="B67" s="10"/>
      <c r="C67" s="11" t="s">
        <v>659</v>
      </c>
      <c r="D67" s="212" t="s">
        <v>660</v>
      </c>
      <c r="E67" s="57" t="s">
        <v>661</v>
      </c>
      <c r="F67" s="58">
        <v>1</v>
      </c>
      <c r="G67" s="44">
        <v>16.12</v>
      </c>
      <c r="H67" s="44">
        <f>F67*G67</f>
        <v>16.12</v>
      </c>
    </row>
    <row r="68" spans="2:8">
      <c r="B68" s="57"/>
      <c r="C68" s="59" t="s">
        <v>657</v>
      </c>
      <c r="D68" s="60" t="s">
        <v>658</v>
      </c>
      <c r="E68" s="57" t="s">
        <v>69</v>
      </c>
      <c r="F68" s="58">
        <v>20</v>
      </c>
      <c r="G68" s="44">
        <v>5.62</v>
      </c>
      <c r="H68" s="44">
        <f>F68*G68</f>
        <v>112.4</v>
      </c>
    </row>
    <row r="69" spans="2:8">
      <c r="B69" s="45" t="s">
        <v>36</v>
      </c>
      <c r="C69" s="59" t="s">
        <v>632</v>
      </c>
      <c r="D69" s="60" t="s">
        <v>633</v>
      </c>
      <c r="E69" s="61" t="s">
        <v>540</v>
      </c>
      <c r="F69" s="58">
        <v>0.16</v>
      </c>
      <c r="G69" s="44">
        <v>19.489999999999998</v>
      </c>
      <c r="H69" s="44">
        <f>F69*G69</f>
        <v>3.1183999999999998</v>
      </c>
    </row>
    <row r="70" spans="2:8">
      <c r="B70" s="45" t="s">
        <v>36</v>
      </c>
      <c r="C70" s="61">
        <v>88316</v>
      </c>
      <c r="D70" s="62" t="s">
        <v>627</v>
      </c>
      <c r="E70" s="61" t="s">
        <v>540</v>
      </c>
      <c r="F70" s="58">
        <v>0.16</v>
      </c>
      <c r="G70" s="47">
        <v>15.57</v>
      </c>
      <c r="H70" s="44">
        <f>G70*F70</f>
        <v>2.4912000000000001</v>
      </c>
    </row>
    <row r="71" spans="2:8">
      <c r="B71" s="63"/>
      <c r="C71" s="64"/>
      <c r="D71" s="65"/>
      <c r="E71" s="66"/>
      <c r="F71" s="66"/>
      <c r="G71" s="67" t="s">
        <v>628</v>
      </c>
      <c r="H71" s="68">
        <f>SUM(H65:H70)</f>
        <v>134.12960000000001</v>
      </c>
    </row>
    <row r="72" spans="2:8">
      <c r="B72" s="1127" t="s">
        <v>634</v>
      </c>
      <c r="C72" s="1127"/>
      <c r="D72" s="1127"/>
      <c r="E72" s="69"/>
      <c r="F72" s="69"/>
      <c r="G72" s="69"/>
      <c r="H72" s="69"/>
    </row>
    <row r="75" spans="2:8">
      <c r="B75" s="37" t="s">
        <v>26</v>
      </c>
      <c r="C75" s="215" t="s">
        <v>164</v>
      </c>
      <c r="D75" s="56" t="s">
        <v>617</v>
      </c>
      <c r="E75" s="57" t="s">
        <v>182</v>
      </c>
      <c r="F75" s="56" t="s">
        <v>618</v>
      </c>
      <c r="G75" s="56" t="s">
        <v>619</v>
      </c>
      <c r="H75" s="56" t="s">
        <v>620</v>
      </c>
    </row>
    <row r="76" spans="2:8" ht="18">
      <c r="B76" s="42" t="s">
        <v>7</v>
      </c>
      <c r="C76" s="216" t="s">
        <v>163</v>
      </c>
      <c r="D76" s="228" t="s">
        <v>662</v>
      </c>
      <c r="E76" s="42" t="s">
        <v>182</v>
      </c>
      <c r="F76" s="58">
        <v>0</v>
      </c>
      <c r="G76" s="44">
        <v>0</v>
      </c>
      <c r="H76" s="44">
        <f>G76*F76</f>
        <v>0</v>
      </c>
    </row>
    <row r="77" spans="2:8">
      <c r="B77" s="45" t="s">
        <v>36</v>
      </c>
      <c r="C77" s="59" t="s">
        <v>632</v>
      </c>
      <c r="D77" s="60" t="s">
        <v>633</v>
      </c>
      <c r="E77" s="61" t="s">
        <v>540</v>
      </c>
      <c r="F77" s="58">
        <v>0.16</v>
      </c>
      <c r="G77" s="44">
        <v>19.489999999999998</v>
      </c>
      <c r="H77" s="44">
        <f>F77*G77</f>
        <v>3.1183999999999998</v>
      </c>
    </row>
    <row r="78" spans="2:8">
      <c r="B78" s="45" t="s">
        <v>36</v>
      </c>
      <c r="C78" s="61">
        <v>88316</v>
      </c>
      <c r="D78" s="62" t="s">
        <v>627</v>
      </c>
      <c r="E78" s="61" t="s">
        <v>540</v>
      </c>
      <c r="F78" s="58">
        <v>0.16</v>
      </c>
      <c r="G78" s="47">
        <v>15.57</v>
      </c>
      <c r="H78" s="44">
        <f>G78*F78</f>
        <v>2.4912000000000001</v>
      </c>
    </row>
    <row r="79" spans="2:8">
      <c r="B79" s="63"/>
      <c r="C79" s="64"/>
      <c r="D79" s="65"/>
      <c r="E79" s="66"/>
      <c r="F79" s="66"/>
      <c r="G79" s="67" t="s">
        <v>628</v>
      </c>
      <c r="H79" s="68">
        <f>SUM(H76:H78)</f>
        <v>5.6096000000000004</v>
      </c>
    </row>
    <row r="80" spans="2:8">
      <c r="B80" s="1127" t="s">
        <v>634</v>
      </c>
      <c r="C80" s="1127"/>
      <c r="D80" s="1127"/>
      <c r="E80" s="69"/>
      <c r="F80" s="69"/>
      <c r="G80" s="69"/>
      <c r="H80" s="69"/>
    </row>
    <row r="81" spans="2:12">
      <c r="B81" s="218"/>
      <c r="C81" s="218"/>
      <c r="D81" s="218"/>
      <c r="E81" s="219"/>
      <c r="F81" s="219"/>
      <c r="G81" s="219"/>
      <c r="H81" s="219"/>
    </row>
    <row r="83" spans="2:12">
      <c r="B83" s="85"/>
      <c r="C83" s="86"/>
      <c r="D83" s="87"/>
      <c r="E83" s="88"/>
      <c r="F83" s="89"/>
      <c r="G83" s="89"/>
      <c r="H83" s="89"/>
    </row>
    <row r="84" spans="2:12">
      <c r="B84" s="90" t="s">
        <v>26</v>
      </c>
      <c r="C84" s="233" t="s">
        <v>167</v>
      </c>
      <c r="D84" s="92" t="s">
        <v>617</v>
      </c>
      <c r="E84" s="93" t="s">
        <v>182</v>
      </c>
      <c r="F84" s="94" t="s">
        <v>618</v>
      </c>
      <c r="G84" s="94" t="s">
        <v>619</v>
      </c>
      <c r="H84" s="94" t="s">
        <v>620</v>
      </c>
    </row>
    <row r="85" spans="2:12" ht="78.75">
      <c r="B85" s="95" t="s">
        <v>7</v>
      </c>
      <c r="C85" s="234" t="s">
        <v>166</v>
      </c>
      <c r="D85" s="235" t="s">
        <v>663</v>
      </c>
      <c r="E85" s="96"/>
      <c r="F85" s="96"/>
      <c r="G85" s="96"/>
      <c r="H85" s="96"/>
    </row>
    <row r="86" spans="2:12" ht="56.25">
      <c r="B86" s="93" t="s">
        <v>664</v>
      </c>
      <c r="C86" s="97"/>
      <c r="D86" s="12" t="s">
        <v>665</v>
      </c>
      <c r="E86" s="96" t="s">
        <v>666</v>
      </c>
      <c r="F86" s="96">
        <v>1</v>
      </c>
      <c r="G86" s="94">
        <v>0</v>
      </c>
      <c r="H86" s="96">
        <f>F86*G86</f>
        <v>0</v>
      </c>
    </row>
    <row r="87" spans="2:12">
      <c r="B87" s="98"/>
      <c r="C87" s="97" t="s">
        <v>667</v>
      </c>
      <c r="D87" s="98" t="s">
        <v>668</v>
      </c>
      <c r="E87" s="96" t="s">
        <v>540</v>
      </c>
      <c r="F87" s="96">
        <v>3.5</v>
      </c>
      <c r="G87" s="96">
        <v>15.99</v>
      </c>
      <c r="H87" s="96">
        <f>F87*G87</f>
        <v>55.965000000000003</v>
      </c>
    </row>
    <row r="88" spans="2:12">
      <c r="B88" s="98"/>
      <c r="C88" s="97" t="s">
        <v>632</v>
      </c>
      <c r="D88" s="98" t="s">
        <v>633</v>
      </c>
      <c r="E88" s="96" t="s">
        <v>540</v>
      </c>
      <c r="F88" s="96">
        <v>3.5</v>
      </c>
      <c r="G88" s="96">
        <v>20.420000000000002</v>
      </c>
      <c r="H88" s="96">
        <f>F88*G88</f>
        <v>71.47</v>
      </c>
    </row>
    <row r="89" spans="2:12">
      <c r="B89" s="98"/>
      <c r="C89" s="97"/>
      <c r="D89" s="98"/>
      <c r="E89" s="96"/>
      <c r="F89" s="96"/>
      <c r="G89" s="96"/>
      <c r="H89" s="99">
        <f>SUM(H86:H88)</f>
        <v>127.435</v>
      </c>
    </row>
    <row r="90" spans="2:12">
      <c r="B90" s="100"/>
      <c r="C90" s="101"/>
      <c r="D90" s="100"/>
      <c r="E90" s="102"/>
      <c r="F90" s="102"/>
      <c r="G90" s="102"/>
      <c r="H90" s="102"/>
    </row>
    <row r="91" spans="2:12">
      <c r="B91" s="90" t="s">
        <v>26</v>
      </c>
      <c r="C91" s="220" t="s">
        <v>170</v>
      </c>
      <c r="D91" s="92" t="s">
        <v>617</v>
      </c>
      <c r="E91" s="93" t="s">
        <v>182</v>
      </c>
      <c r="F91" s="94" t="s">
        <v>618</v>
      </c>
      <c r="G91" s="94" t="s">
        <v>619</v>
      </c>
      <c r="H91" s="94" t="s">
        <v>620</v>
      </c>
    </row>
    <row r="92" spans="2:12" ht="33.75">
      <c r="B92" s="95" t="s">
        <v>7</v>
      </c>
      <c r="C92" s="1075" t="s">
        <v>169</v>
      </c>
      <c r="D92" s="236" t="s">
        <v>171</v>
      </c>
      <c r="E92" s="96"/>
      <c r="F92" s="96"/>
      <c r="G92" s="96"/>
      <c r="H92" s="96"/>
    </row>
    <row r="93" spans="2:12" ht="33.75">
      <c r="B93" s="93" t="s">
        <v>75</v>
      </c>
      <c r="C93" s="103"/>
      <c r="D93" s="12" t="s">
        <v>669</v>
      </c>
      <c r="E93" s="96" t="s">
        <v>182</v>
      </c>
      <c r="F93" s="96">
        <v>1</v>
      </c>
      <c r="G93" s="96">
        <v>36.39</v>
      </c>
      <c r="H93" s="96">
        <f>F93*G93</f>
        <v>36.39</v>
      </c>
    </row>
    <row r="94" spans="2:12">
      <c r="B94" s="98"/>
      <c r="C94" s="97" t="s">
        <v>667</v>
      </c>
      <c r="D94" s="98" t="s">
        <v>668</v>
      </c>
      <c r="E94" s="96" t="s">
        <v>540</v>
      </c>
      <c r="F94" s="96">
        <v>0.5</v>
      </c>
      <c r="G94" s="96">
        <v>15.99</v>
      </c>
      <c r="H94" s="104">
        <f>F94*G94</f>
        <v>7.9950000000000001</v>
      </c>
      <c r="L94" s="105"/>
    </row>
    <row r="95" spans="2:12">
      <c r="B95" s="98"/>
      <c r="C95" s="97" t="s">
        <v>632</v>
      </c>
      <c r="D95" s="98" t="s">
        <v>633</v>
      </c>
      <c r="E95" s="96" t="s">
        <v>540</v>
      </c>
      <c r="F95" s="96">
        <v>0.5</v>
      </c>
      <c r="G95" s="96">
        <v>20.420000000000002</v>
      </c>
      <c r="H95" s="104">
        <f>F95*G95</f>
        <v>10.210000000000001</v>
      </c>
      <c r="L95" s="105"/>
    </row>
    <row r="96" spans="2:12">
      <c r="B96" s="100"/>
      <c r="C96" s="101"/>
      <c r="D96" s="100"/>
      <c r="E96" s="102"/>
      <c r="F96" s="102"/>
      <c r="G96" s="102"/>
      <c r="H96" s="106">
        <f>SUM(H93:H95)</f>
        <v>54.594999999999999</v>
      </c>
      <c r="L96" s="105"/>
    </row>
    <row r="97" spans="2:12">
      <c r="B97" s="100"/>
      <c r="C97" s="101"/>
      <c r="D97" s="100"/>
      <c r="E97" s="102"/>
      <c r="F97" s="102"/>
      <c r="G97" s="102"/>
      <c r="H97" s="107"/>
      <c r="L97" s="105"/>
    </row>
    <row r="98" spans="2:12">
      <c r="B98" s="100"/>
      <c r="C98" s="101"/>
      <c r="D98" s="100"/>
      <c r="E98" s="102"/>
      <c r="F98" s="102"/>
      <c r="G98" s="102"/>
      <c r="H98" s="107"/>
      <c r="L98" s="105"/>
    </row>
    <row r="99" spans="2:12">
      <c r="B99" s="370" t="s">
        <v>26</v>
      </c>
      <c r="C99" s="371" t="s">
        <v>173</v>
      </c>
      <c r="D99" s="372" t="s">
        <v>617</v>
      </c>
      <c r="E99" s="373" t="s">
        <v>182</v>
      </c>
      <c r="F99" s="374" t="s">
        <v>618</v>
      </c>
      <c r="G99" s="374" t="s">
        <v>619</v>
      </c>
      <c r="H99" s="374" t="s">
        <v>620</v>
      </c>
      <c r="L99" s="105"/>
    </row>
    <row r="100" spans="2:12" ht="120.75" customHeight="1">
      <c r="B100" s="375" t="s">
        <v>7</v>
      </c>
      <c r="C100" s="1076" t="s">
        <v>172</v>
      </c>
      <c r="D100" s="376" t="s">
        <v>670</v>
      </c>
      <c r="E100" s="377" t="s">
        <v>671</v>
      </c>
      <c r="F100" s="378">
        <v>1</v>
      </c>
      <c r="G100" s="379"/>
      <c r="H100" s="379"/>
      <c r="L100" s="105"/>
    </row>
    <row r="101" spans="2:12" ht="25.5">
      <c r="B101" s="274" t="s">
        <v>75</v>
      </c>
      <c r="C101" s="1077"/>
      <c r="D101" s="380" t="s">
        <v>672</v>
      </c>
      <c r="E101" s="368" t="s">
        <v>671</v>
      </c>
      <c r="F101" s="369">
        <v>1</v>
      </c>
      <c r="G101" s="382">
        <v>7918.8</v>
      </c>
      <c r="H101" s="382">
        <f>F101*G101</f>
        <v>7918.8</v>
      </c>
      <c r="L101" s="105"/>
    </row>
    <row r="102" spans="2:12" ht="25.5">
      <c r="B102" s="274" t="s">
        <v>622</v>
      </c>
      <c r="C102" s="274" t="s">
        <v>632</v>
      </c>
      <c r="D102" s="275" t="s">
        <v>633</v>
      </c>
      <c r="E102" s="274" t="s">
        <v>540</v>
      </c>
      <c r="F102" s="291">
        <v>2</v>
      </c>
      <c r="G102" s="383">
        <v>13.26</v>
      </c>
      <c r="H102" s="384">
        <f>G102*F102</f>
        <v>26.52</v>
      </c>
    </row>
    <row r="103" spans="2:12" ht="25.5">
      <c r="B103" s="249" t="s">
        <v>622</v>
      </c>
      <c r="C103" s="249">
        <v>88247</v>
      </c>
      <c r="D103" s="248" t="s">
        <v>668</v>
      </c>
      <c r="E103" s="249" t="s">
        <v>540</v>
      </c>
      <c r="F103" s="291">
        <v>2</v>
      </c>
      <c r="G103" s="383">
        <v>9.98</v>
      </c>
      <c r="H103" s="384">
        <f>G103*F103</f>
        <v>19.96</v>
      </c>
    </row>
    <row r="104" spans="2:12">
      <c r="B104" s="121"/>
      <c r="C104" s="122"/>
      <c r="D104" s="123"/>
      <c r="E104" s="124"/>
      <c r="F104" s="124"/>
      <c r="G104" s="379" t="s">
        <v>628</v>
      </c>
      <c r="H104" s="381">
        <f>SUM(H101:H103)</f>
        <v>7965.2800000000007</v>
      </c>
    </row>
    <row r="105" spans="2:12">
      <c r="B105" s="1306"/>
      <c r="C105" s="1306"/>
      <c r="D105" s="1306"/>
      <c r="E105" s="127"/>
      <c r="F105" s="127"/>
      <c r="G105" s="127"/>
      <c r="H105" s="128"/>
    </row>
    <row r="108" spans="2:12">
      <c r="B108" s="90" t="s">
        <v>26</v>
      </c>
      <c r="C108" s="91" t="s">
        <v>177</v>
      </c>
      <c r="D108" s="92" t="s">
        <v>617</v>
      </c>
      <c r="E108" s="93" t="s">
        <v>182</v>
      </c>
      <c r="F108" s="94" t="s">
        <v>618</v>
      </c>
      <c r="G108" s="94" t="s">
        <v>619</v>
      </c>
      <c r="H108" s="94" t="s">
        <v>620</v>
      </c>
    </row>
    <row r="109" spans="2:12" ht="114" customHeight="1">
      <c r="B109" s="95" t="s">
        <v>7</v>
      </c>
      <c r="C109" s="1078" t="s">
        <v>176</v>
      </c>
      <c r="D109" s="14" t="s">
        <v>178</v>
      </c>
      <c r="E109" s="108" t="s">
        <v>182</v>
      </c>
      <c r="F109" s="109"/>
      <c r="G109" s="110"/>
      <c r="H109" s="111"/>
    </row>
    <row r="110" spans="2:12">
      <c r="B110" s="112" t="s">
        <v>75</v>
      </c>
      <c r="C110" s="112"/>
      <c r="D110" s="380" t="s">
        <v>673</v>
      </c>
      <c r="E110" s="112" t="s">
        <v>182</v>
      </c>
      <c r="F110" s="113">
        <v>1</v>
      </c>
      <c r="G110" s="114">
        <v>1112.95</v>
      </c>
      <c r="H110" s="115">
        <f>G110*F110</f>
        <v>1112.95</v>
      </c>
    </row>
    <row r="111" spans="2:12" ht="25.5">
      <c r="B111" s="112" t="s">
        <v>622</v>
      </c>
      <c r="C111" s="112" t="s">
        <v>632</v>
      </c>
      <c r="D111" s="116" t="s">
        <v>633</v>
      </c>
      <c r="E111" s="112" t="s">
        <v>540</v>
      </c>
      <c r="F111" s="113">
        <v>1.35</v>
      </c>
      <c r="G111" s="117">
        <v>13.26</v>
      </c>
      <c r="H111" s="115">
        <f>G111*F111</f>
        <v>17.901</v>
      </c>
    </row>
    <row r="112" spans="2:12" ht="25.5">
      <c r="B112" s="118" t="s">
        <v>622</v>
      </c>
      <c r="C112" s="118">
        <v>88247</v>
      </c>
      <c r="D112" s="119" t="s">
        <v>668</v>
      </c>
      <c r="E112" s="118" t="s">
        <v>540</v>
      </c>
      <c r="F112" s="113">
        <v>1.35</v>
      </c>
      <c r="G112" s="120">
        <v>9.98</v>
      </c>
      <c r="H112" s="115">
        <f>G112*F112</f>
        <v>13.473000000000001</v>
      </c>
    </row>
    <row r="113" spans="2:8">
      <c r="B113" s="121"/>
      <c r="C113" s="122"/>
      <c r="D113" s="123"/>
      <c r="E113" s="124"/>
      <c r="F113" s="124"/>
      <c r="G113" s="125" t="s">
        <v>628</v>
      </c>
      <c r="H113" s="126">
        <f>SUM(H110:H112)</f>
        <v>1144.3240000000001</v>
      </c>
    </row>
    <row r="114" spans="2:8">
      <c r="B114" s="1119" t="s">
        <v>674</v>
      </c>
      <c r="C114" s="1119"/>
      <c r="D114" s="1119"/>
      <c r="E114" s="127"/>
      <c r="F114" s="127"/>
      <c r="G114" s="127"/>
      <c r="H114" s="128"/>
    </row>
    <row r="116" spans="2:8">
      <c r="B116" s="90" t="s">
        <v>26</v>
      </c>
      <c r="C116" s="91" t="s">
        <v>180</v>
      </c>
      <c r="D116" s="92" t="s">
        <v>617</v>
      </c>
      <c r="E116" s="93" t="s">
        <v>182</v>
      </c>
      <c r="F116" s="94" t="s">
        <v>618</v>
      </c>
      <c r="G116" s="94" t="s">
        <v>619</v>
      </c>
      <c r="H116" s="94" t="s">
        <v>620</v>
      </c>
    </row>
    <row r="117" spans="2:8" ht="51">
      <c r="B117" s="95" t="s">
        <v>7</v>
      </c>
      <c r="C117" s="238" t="s">
        <v>179</v>
      </c>
      <c r="D117" s="237" t="s">
        <v>181</v>
      </c>
      <c r="E117" s="108" t="s">
        <v>182</v>
      </c>
      <c r="F117" s="109"/>
      <c r="G117" s="110"/>
      <c r="H117" s="111"/>
    </row>
    <row r="118" spans="2:8">
      <c r="B118" s="112" t="s">
        <v>75</v>
      </c>
      <c r="C118" s="112"/>
      <c r="D118" s="12" t="s">
        <v>675</v>
      </c>
      <c r="E118" s="112" t="s">
        <v>182</v>
      </c>
      <c r="F118" s="113">
        <v>1</v>
      </c>
      <c r="G118" s="114">
        <v>52.2</v>
      </c>
      <c r="H118" s="115">
        <f>G118*F118</f>
        <v>52.2</v>
      </c>
    </row>
    <row r="119" spans="2:8" ht="24">
      <c r="B119" s="112" t="s">
        <v>622</v>
      </c>
      <c r="C119" s="112" t="s">
        <v>632</v>
      </c>
      <c r="D119" s="116" t="s">
        <v>633</v>
      </c>
      <c r="E119" s="112" t="s">
        <v>540</v>
      </c>
      <c r="F119" s="113">
        <v>1.35</v>
      </c>
      <c r="G119" s="117">
        <v>13.26</v>
      </c>
      <c r="H119" s="115">
        <f>G119*F119</f>
        <v>17.901</v>
      </c>
    </row>
    <row r="120" spans="2:8" ht="24">
      <c r="B120" s="118" t="s">
        <v>622</v>
      </c>
      <c r="C120" s="118">
        <v>88247</v>
      </c>
      <c r="D120" s="119" t="s">
        <v>668</v>
      </c>
      <c r="E120" s="118" t="s">
        <v>540</v>
      </c>
      <c r="F120" s="113">
        <v>1.35</v>
      </c>
      <c r="G120" s="120">
        <v>9.98</v>
      </c>
      <c r="H120" s="115">
        <f>G120*F120</f>
        <v>13.473000000000001</v>
      </c>
    </row>
    <row r="121" spans="2:8">
      <c r="B121" s="121"/>
      <c r="C121" s="122"/>
      <c r="D121" s="123"/>
      <c r="E121" s="124"/>
      <c r="F121" s="124"/>
      <c r="G121" s="125" t="s">
        <v>628</v>
      </c>
      <c r="H121" s="126">
        <f>SUM(H118:H120)</f>
        <v>83.573999999999998</v>
      </c>
    </row>
    <row r="122" spans="2:8">
      <c r="B122" s="1119" t="s">
        <v>674</v>
      </c>
      <c r="C122" s="1119"/>
      <c r="D122" s="1119"/>
      <c r="E122" s="127"/>
      <c r="F122" s="127"/>
      <c r="G122" s="127"/>
      <c r="H122" s="128"/>
    </row>
    <row r="124" spans="2:8">
      <c r="B124" s="90" t="s">
        <v>26</v>
      </c>
      <c r="C124" s="232" t="s">
        <v>184</v>
      </c>
      <c r="D124" s="92" t="s">
        <v>617</v>
      </c>
      <c r="E124" s="93" t="s">
        <v>182</v>
      </c>
      <c r="F124" s="94" t="s">
        <v>618</v>
      </c>
      <c r="G124" s="94" t="s">
        <v>619</v>
      </c>
      <c r="H124" s="94" t="s">
        <v>620</v>
      </c>
    </row>
    <row r="125" spans="2:8" ht="51">
      <c r="B125" s="95" t="s">
        <v>7</v>
      </c>
      <c r="C125" s="1078" t="s">
        <v>183</v>
      </c>
      <c r="D125" s="14" t="s">
        <v>185</v>
      </c>
      <c r="E125" s="108" t="s">
        <v>182</v>
      </c>
      <c r="F125" s="109"/>
      <c r="G125" s="110"/>
      <c r="H125" s="111"/>
    </row>
    <row r="126" spans="2:8">
      <c r="B126" s="112" t="s">
        <v>75</v>
      </c>
      <c r="C126" s="112"/>
      <c r="D126" s="12" t="s">
        <v>676</v>
      </c>
      <c r="E126" s="112" t="s">
        <v>182</v>
      </c>
      <c r="F126" s="113">
        <v>1</v>
      </c>
      <c r="G126" s="114">
        <v>145</v>
      </c>
      <c r="H126" s="115">
        <f>G126*F126</f>
        <v>145</v>
      </c>
    </row>
    <row r="127" spans="2:8" ht="24">
      <c r="B127" s="112" t="s">
        <v>622</v>
      </c>
      <c r="C127" s="112" t="s">
        <v>632</v>
      </c>
      <c r="D127" s="116" t="s">
        <v>633</v>
      </c>
      <c r="E127" s="112" t="s">
        <v>540</v>
      </c>
      <c r="F127" s="113">
        <v>1.35</v>
      </c>
      <c r="G127" s="117">
        <v>13.26</v>
      </c>
      <c r="H127" s="115">
        <f>G127*F127</f>
        <v>17.901</v>
      </c>
    </row>
    <row r="128" spans="2:8" ht="24">
      <c r="B128" s="118" t="s">
        <v>622</v>
      </c>
      <c r="C128" s="118">
        <v>88247</v>
      </c>
      <c r="D128" s="119" t="s">
        <v>668</v>
      </c>
      <c r="E128" s="118" t="s">
        <v>540</v>
      </c>
      <c r="F128" s="113">
        <v>1.35</v>
      </c>
      <c r="G128" s="120">
        <v>9.98</v>
      </c>
      <c r="H128" s="115">
        <f>G128*F128</f>
        <v>13.473000000000001</v>
      </c>
    </row>
    <row r="129" spans="2:8">
      <c r="B129" s="121"/>
      <c r="C129" s="122"/>
      <c r="D129" s="123"/>
      <c r="E129" s="124"/>
      <c r="F129" s="124"/>
      <c r="G129" s="125" t="s">
        <v>628</v>
      </c>
      <c r="H129" s="126">
        <f>SUM(H126:H128)</f>
        <v>176.37400000000002</v>
      </c>
    </row>
    <row r="130" spans="2:8">
      <c r="B130" s="1119" t="s">
        <v>674</v>
      </c>
      <c r="C130" s="1119"/>
      <c r="D130" s="1119"/>
      <c r="E130" s="127"/>
      <c r="F130" s="127"/>
      <c r="G130" s="127"/>
      <c r="H130" s="128"/>
    </row>
    <row r="132" spans="2:8">
      <c r="B132" s="90" t="s">
        <v>26</v>
      </c>
      <c r="C132" s="91" t="s">
        <v>187</v>
      </c>
      <c r="D132" s="92" t="s">
        <v>617</v>
      </c>
      <c r="E132" s="93" t="s">
        <v>182</v>
      </c>
      <c r="F132" s="94" t="s">
        <v>618</v>
      </c>
      <c r="G132" s="94" t="s">
        <v>619</v>
      </c>
      <c r="H132" s="94" t="s">
        <v>620</v>
      </c>
    </row>
    <row r="133" spans="2:8" ht="38.25">
      <c r="B133" s="95" t="s">
        <v>7</v>
      </c>
      <c r="C133" s="1078" t="s">
        <v>186</v>
      </c>
      <c r="D133" s="14" t="s">
        <v>188</v>
      </c>
      <c r="E133" s="108" t="s">
        <v>182</v>
      </c>
      <c r="F133" s="109"/>
      <c r="G133" s="110"/>
      <c r="H133" s="111"/>
    </row>
    <row r="134" spans="2:8" ht="22.5">
      <c r="B134" s="112" t="s">
        <v>75</v>
      </c>
      <c r="C134" s="112"/>
      <c r="D134" s="12" t="s">
        <v>677</v>
      </c>
      <c r="E134" s="112" t="s">
        <v>182</v>
      </c>
      <c r="F134" s="113">
        <v>1</v>
      </c>
      <c r="G134" s="114">
        <v>65</v>
      </c>
      <c r="H134" s="115">
        <f>G134*F134</f>
        <v>65</v>
      </c>
    </row>
    <row r="135" spans="2:8" ht="24">
      <c r="B135" s="112" t="s">
        <v>622</v>
      </c>
      <c r="C135" s="129" t="s">
        <v>632</v>
      </c>
      <c r="D135" s="116" t="s">
        <v>633</v>
      </c>
      <c r="E135" s="112" t="s">
        <v>540</v>
      </c>
      <c r="F135" s="113">
        <v>1.35</v>
      </c>
      <c r="G135" s="117">
        <v>22.27</v>
      </c>
      <c r="H135" s="115">
        <f>G135*F135</f>
        <v>30.064500000000002</v>
      </c>
    </row>
    <row r="136" spans="2:8" ht="24">
      <c r="B136" s="118" t="s">
        <v>622</v>
      </c>
      <c r="C136" s="129">
        <v>88247</v>
      </c>
      <c r="D136" s="119" t="s">
        <v>668</v>
      </c>
      <c r="E136" s="118" t="s">
        <v>540</v>
      </c>
      <c r="F136" s="113">
        <v>1.35</v>
      </c>
      <c r="G136" s="120">
        <v>17.420000000000002</v>
      </c>
      <c r="H136" s="115">
        <f>G136*F136</f>
        <v>23.517000000000003</v>
      </c>
    </row>
    <row r="137" spans="2:8">
      <c r="B137" s="121"/>
      <c r="C137" s="122"/>
      <c r="D137" s="123"/>
      <c r="E137" s="124"/>
      <c r="F137" s="124"/>
      <c r="G137" s="125" t="s">
        <v>628</v>
      </c>
      <c r="H137" s="126">
        <f>SUM(H134:H136)</f>
        <v>118.58150000000001</v>
      </c>
    </row>
    <row r="138" spans="2:8">
      <c r="B138" s="1119" t="s">
        <v>674</v>
      </c>
      <c r="C138" s="1119"/>
      <c r="D138" s="1119"/>
      <c r="E138" s="127"/>
      <c r="F138" s="127"/>
      <c r="G138" s="127"/>
      <c r="H138" s="128"/>
    </row>
    <row r="141" spans="2:8">
      <c r="B141" s="90" t="s">
        <v>26</v>
      </c>
      <c r="C141" s="91" t="s">
        <v>399</v>
      </c>
      <c r="D141" s="92" t="s">
        <v>617</v>
      </c>
      <c r="E141" s="93" t="s">
        <v>182</v>
      </c>
      <c r="F141" s="94" t="s">
        <v>618</v>
      </c>
      <c r="G141" s="94" t="s">
        <v>619</v>
      </c>
      <c r="H141" s="94" t="s">
        <v>620</v>
      </c>
    </row>
    <row r="142" spans="2:8" ht="25.5">
      <c r="B142" s="95" t="s">
        <v>7</v>
      </c>
      <c r="C142" s="1075" t="s">
        <v>678</v>
      </c>
      <c r="D142" s="130" t="s">
        <v>679</v>
      </c>
      <c r="E142" s="108" t="s">
        <v>182</v>
      </c>
      <c r="F142" s="109"/>
      <c r="G142" s="110"/>
      <c r="H142" s="111"/>
    </row>
    <row r="143" spans="2:8">
      <c r="B143" s="112" t="s">
        <v>75</v>
      </c>
      <c r="C143" s="112"/>
      <c r="D143" s="12" t="s">
        <v>680</v>
      </c>
      <c r="E143" s="112" t="s">
        <v>182</v>
      </c>
      <c r="F143" s="113">
        <v>1</v>
      </c>
      <c r="G143" s="114">
        <v>36.1</v>
      </c>
      <c r="H143" s="115">
        <f>G143*F143</f>
        <v>36.1</v>
      </c>
    </row>
    <row r="144" spans="2:8" ht="24">
      <c r="B144" s="112" t="s">
        <v>622</v>
      </c>
      <c r="C144" s="112" t="s">
        <v>632</v>
      </c>
      <c r="D144" s="116" t="s">
        <v>633</v>
      </c>
      <c r="E144" s="112" t="s">
        <v>540</v>
      </c>
      <c r="F144" s="113">
        <v>1.35</v>
      </c>
      <c r="G144" s="117">
        <v>13.26</v>
      </c>
      <c r="H144" s="115">
        <f>G144*F144</f>
        <v>17.901</v>
      </c>
    </row>
    <row r="145" spans="2:8" ht="24">
      <c r="B145" s="118" t="s">
        <v>622</v>
      </c>
      <c r="C145" s="118">
        <v>88247</v>
      </c>
      <c r="D145" s="119" t="s">
        <v>668</v>
      </c>
      <c r="E145" s="118" t="s">
        <v>540</v>
      </c>
      <c r="F145" s="113">
        <v>1.35</v>
      </c>
      <c r="G145" s="120">
        <v>9.98</v>
      </c>
      <c r="H145" s="115">
        <f>G145*F145</f>
        <v>13.473000000000001</v>
      </c>
    </row>
    <row r="146" spans="2:8">
      <c r="B146" s="121"/>
      <c r="C146" s="122"/>
      <c r="D146" s="123"/>
      <c r="E146" s="124"/>
      <c r="F146" s="124"/>
      <c r="G146" s="125" t="s">
        <v>628</v>
      </c>
      <c r="H146" s="126">
        <f>SUM(H143:H145)</f>
        <v>67.474000000000004</v>
      </c>
    </row>
    <row r="147" spans="2:8">
      <c r="B147" s="1119" t="s">
        <v>674</v>
      </c>
      <c r="C147" s="1119"/>
      <c r="D147" s="1119"/>
      <c r="E147" s="127"/>
      <c r="F147" s="127"/>
      <c r="G147" s="127"/>
      <c r="H147" s="128"/>
    </row>
    <row r="150" spans="2:8">
      <c r="B150" s="37" t="s">
        <v>26</v>
      </c>
      <c r="C150" s="221" t="s">
        <v>194</v>
      </c>
      <c r="D150" s="56" t="s">
        <v>617</v>
      </c>
      <c r="E150" s="57" t="s">
        <v>182</v>
      </c>
      <c r="F150" s="56" t="s">
        <v>618</v>
      </c>
      <c r="G150" s="56" t="s">
        <v>619</v>
      </c>
      <c r="H150" s="56" t="s">
        <v>620</v>
      </c>
    </row>
    <row r="151" spans="2:8" ht="122.25" customHeight="1">
      <c r="B151" s="42" t="s">
        <v>7</v>
      </c>
      <c r="C151" s="216" t="s">
        <v>193</v>
      </c>
      <c r="D151" s="239" t="s">
        <v>681</v>
      </c>
      <c r="E151" s="131" t="s">
        <v>635</v>
      </c>
      <c r="F151" s="132">
        <v>0</v>
      </c>
      <c r="G151" s="133">
        <v>0</v>
      </c>
      <c r="H151" s="133">
        <f>G151*F151</f>
        <v>0</v>
      </c>
    </row>
    <row r="152" spans="2:8" ht="67.5">
      <c r="B152" s="9"/>
      <c r="C152" s="5" t="s">
        <v>682</v>
      </c>
      <c r="D152" s="17" t="s">
        <v>683</v>
      </c>
      <c r="E152" s="9" t="s">
        <v>231</v>
      </c>
      <c r="F152" s="9">
        <v>1</v>
      </c>
      <c r="G152" s="9">
        <v>610.79</v>
      </c>
      <c r="H152" s="13">
        <f t="shared" ref="H152:H160" si="1">F152*G152</f>
        <v>610.79</v>
      </c>
    </row>
    <row r="153" spans="2:8" ht="67.349999999999994" customHeight="1">
      <c r="B153" s="9"/>
      <c r="C153" s="5" t="s">
        <v>684</v>
      </c>
      <c r="D153" s="17" t="s">
        <v>685</v>
      </c>
      <c r="E153" s="9" t="s">
        <v>231</v>
      </c>
      <c r="F153" s="9">
        <v>2</v>
      </c>
      <c r="G153" s="9">
        <v>893.31</v>
      </c>
      <c r="H153" s="13">
        <f t="shared" si="1"/>
        <v>1786.62</v>
      </c>
    </row>
    <row r="154" spans="2:8" ht="30">
      <c r="B154" s="9"/>
      <c r="C154" s="134">
        <v>10904</v>
      </c>
      <c r="D154" s="17" t="s">
        <v>686</v>
      </c>
      <c r="E154" s="9" t="s">
        <v>231</v>
      </c>
      <c r="F154" s="9">
        <v>2</v>
      </c>
      <c r="G154" s="9">
        <v>272.5</v>
      </c>
      <c r="H154" s="13">
        <f t="shared" si="1"/>
        <v>545</v>
      </c>
    </row>
    <row r="155" spans="2:8" ht="37.5">
      <c r="B155" s="9"/>
      <c r="C155" s="134">
        <v>10899</v>
      </c>
      <c r="D155" s="17" t="s">
        <v>687</v>
      </c>
      <c r="E155" s="9" t="s">
        <v>231</v>
      </c>
      <c r="F155" s="9">
        <v>1</v>
      </c>
      <c r="G155" s="9">
        <v>119.38</v>
      </c>
      <c r="H155" s="13">
        <f t="shared" si="1"/>
        <v>119.38</v>
      </c>
    </row>
    <row r="156" spans="2:8" ht="37.5">
      <c r="B156" s="9"/>
      <c r="C156" s="134">
        <v>37555</v>
      </c>
      <c r="D156" s="17" t="s">
        <v>688</v>
      </c>
      <c r="E156" s="9" t="s">
        <v>231</v>
      </c>
      <c r="F156" s="9">
        <v>1</v>
      </c>
      <c r="G156" s="9">
        <v>389.28</v>
      </c>
      <c r="H156" s="13">
        <f t="shared" si="1"/>
        <v>389.28</v>
      </c>
    </row>
    <row r="157" spans="2:8" ht="26.25">
      <c r="B157" s="9"/>
      <c r="C157" s="134">
        <v>20971</v>
      </c>
      <c r="D157" s="17" t="s">
        <v>689</v>
      </c>
      <c r="E157" s="9" t="s">
        <v>231</v>
      </c>
      <c r="F157" s="9">
        <v>1</v>
      </c>
      <c r="G157" s="9">
        <v>25.95</v>
      </c>
      <c r="H157" s="13">
        <f t="shared" si="1"/>
        <v>25.95</v>
      </c>
    </row>
    <row r="158" spans="2:8" ht="57.75" customHeight="1">
      <c r="B158" s="9"/>
      <c r="C158" s="134">
        <v>87367</v>
      </c>
      <c r="D158" s="17" t="s">
        <v>690</v>
      </c>
      <c r="E158" s="9"/>
      <c r="F158" s="9">
        <v>0.3</v>
      </c>
      <c r="G158" s="9">
        <v>650.79</v>
      </c>
      <c r="H158" s="13">
        <f t="shared" si="1"/>
        <v>195.23699999999999</v>
      </c>
    </row>
    <row r="159" spans="2:8" ht="34.5" customHeight="1">
      <c r="B159" s="9"/>
      <c r="C159" s="134">
        <v>88248</v>
      </c>
      <c r="D159" s="17" t="s">
        <v>691</v>
      </c>
      <c r="E159" s="9" t="s">
        <v>540</v>
      </c>
      <c r="F159" s="13">
        <v>1.9053</v>
      </c>
      <c r="G159" s="9">
        <v>17.3</v>
      </c>
      <c r="H159" s="13">
        <f t="shared" si="1"/>
        <v>32.961690000000004</v>
      </c>
    </row>
    <row r="160" spans="2:8" ht="22.5">
      <c r="B160" s="9"/>
      <c r="C160" s="134">
        <v>88267</v>
      </c>
      <c r="D160" s="17" t="s">
        <v>692</v>
      </c>
      <c r="E160" s="9" t="s">
        <v>540</v>
      </c>
      <c r="F160" s="13">
        <v>1.9053</v>
      </c>
      <c r="G160" s="9">
        <v>21.42</v>
      </c>
      <c r="H160" s="13">
        <f t="shared" si="1"/>
        <v>40.811526000000001</v>
      </c>
    </row>
    <row r="161" spans="2:8">
      <c r="B161" s="74"/>
      <c r="C161" s="135"/>
      <c r="D161" s="136"/>
      <c r="E161" s="137"/>
      <c r="F161" s="138"/>
      <c r="G161" s="67" t="s">
        <v>628</v>
      </c>
      <c r="H161" s="1299">
        <f>SUM(H151:H160)</f>
        <v>3746.0302159999997</v>
      </c>
    </row>
    <row r="162" spans="2:8">
      <c r="B162" s="1120" t="s">
        <v>693</v>
      </c>
      <c r="C162" s="1120"/>
      <c r="D162" s="1120"/>
      <c r="E162" s="54"/>
      <c r="F162" s="54"/>
      <c r="G162" s="54"/>
      <c r="H162" s="55"/>
    </row>
    <row r="165" spans="2:8">
      <c r="B165" s="240" t="s">
        <v>26</v>
      </c>
      <c r="C165" s="241" t="s">
        <v>223</v>
      </c>
      <c r="D165" s="242" t="s">
        <v>617</v>
      </c>
      <c r="E165" s="243" t="s">
        <v>182</v>
      </c>
      <c r="F165" s="242" t="s">
        <v>618</v>
      </c>
      <c r="G165" s="242" t="s">
        <v>619</v>
      </c>
      <c r="H165" s="242" t="s">
        <v>620</v>
      </c>
    </row>
    <row r="166" spans="2:8" ht="22.5">
      <c r="B166" s="151" t="s">
        <v>7</v>
      </c>
      <c r="C166" s="1079"/>
      <c r="D166" s="244" t="s">
        <v>694</v>
      </c>
      <c r="E166" s="151"/>
      <c r="F166" s="151"/>
      <c r="G166" s="151"/>
      <c r="H166" s="151"/>
    </row>
    <row r="167" spans="2:8" ht="72.75" customHeight="1">
      <c r="B167" s="151"/>
      <c r="C167" s="151">
        <v>101916</v>
      </c>
      <c r="D167" s="244" t="s">
        <v>695</v>
      </c>
      <c r="E167" s="151" t="s">
        <v>696</v>
      </c>
      <c r="F167" s="151">
        <v>1</v>
      </c>
      <c r="G167" s="151">
        <v>3337.25</v>
      </c>
      <c r="H167" s="151">
        <f>F167*G167</f>
        <v>3337.25</v>
      </c>
    </row>
    <row r="168" spans="2:8">
      <c r="H168" s="246">
        <f>SUM(H167:H167)</f>
        <v>3337.25</v>
      </c>
    </row>
    <row r="171" spans="2:8">
      <c r="B171" s="240" t="s">
        <v>26</v>
      </c>
      <c r="C171" s="241" t="s">
        <v>226</v>
      </c>
      <c r="D171" s="242" t="s">
        <v>617</v>
      </c>
      <c r="E171" s="243" t="s">
        <v>182</v>
      </c>
      <c r="F171" s="242" t="s">
        <v>618</v>
      </c>
      <c r="G171" s="242" t="s">
        <v>619</v>
      </c>
      <c r="H171" s="242" t="s">
        <v>620</v>
      </c>
    </row>
    <row r="172" spans="2:8" ht="22.5">
      <c r="B172" s="151"/>
      <c r="C172" s="1079"/>
      <c r="D172" s="244" t="s">
        <v>697</v>
      </c>
      <c r="E172" s="151"/>
      <c r="F172" s="151"/>
      <c r="G172" s="151"/>
      <c r="H172" s="151"/>
    </row>
    <row r="173" spans="2:8" ht="22.5">
      <c r="B173" s="151" t="s">
        <v>698</v>
      </c>
      <c r="C173" s="151">
        <v>43431</v>
      </c>
      <c r="D173" s="244" t="s">
        <v>699</v>
      </c>
      <c r="E173" s="151" t="s">
        <v>102</v>
      </c>
      <c r="F173" s="151">
        <v>1</v>
      </c>
      <c r="G173" s="151">
        <v>252.35</v>
      </c>
      <c r="H173" s="151">
        <f>F173*G173</f>
        <v>252.35</v>
      </c>
    </row>
    <row r="174" spans="2:8">
      <c r="B174" s="151"/>
      <c r="C174" s="151">
        <v>88309</v>
      </c>
      <c r="D174" s="244" t="s">
        <v>700</v>
      </c>
      <c r="E174" s="151"/>
      <c r="F174" s="151">
        <v>1</v>
      </c>
      <c r="G174" s="151">
        <v>22.03</v>
      </c>
      <c r="H174" s="151">
        <f t="shared" ref="H174:H176" si="2">F174*G174</f>
        <v>22.03</v>
      </c>
    </row>
    <row r="175" spans="2:8">
      <c r="B175" s="151"/>
      <c r="C175" s="151">
        <v>88316</v>
      </c>
      <c r="D175" s="244" t="s">
        <v>701</v>
      </c>
      <c r="E175" s="151"/>
      <c r="F175" s="250">
        <v>0.79269999999999996</v>
      </c>
      <c r="G175" s="151">
        <v>17.829999999999998</v>
      </c>
      <c r="H175" s="250">
        <f t="shared" si="2"/>
        <v>14.133840999999999</v>
      </c>
    </row>
    <row r="176" spans="2:8">
      <c r="B176" s="151"/>
      <c r="C176" s="151">
        <v>101798</v>
      </c>
      <c r="D176" s="244" t="s">
        <v>702</v>
      </c>
      <c r="E176" s="151" t="s">
        <v>102</v>
      </c>
      <c r="F176" s="151">
        <v>1</v>
      </c>
      <c r="G176" s="151">
        <v>320.17</v>
      </c>
      <c r="H176" s="151">
        <f t="shared" si="2"/>
        <v>320.17</v>
      </c>
    </row>
    <row r="177" spans="2:8">
      <c r="H177" s="246">
        <f>SUM(H173:H176)</f>
        <v>608.68384100000003</v>
      </c>
    </row>
    <row r="179" spans="2:8">
      <c r="B179" s="240" t="s">
        <v>26</v>
      </c>
      <c r="C179" s="241" t="s">
        <v>703</v>
      </c>
      <c r="D179" s="242" t="s">
        <v>617</v>
      </c>
      <c r="E179" s="243" t="s">
        <v>182</v>
      </c>
      <c r="F179" s="242" t="s">
        <v>618</v>
      </c>
      <c r="G179" s="242" t="s">
        <v>619</v>
      </c>
      <c r="H179" s="242" t="s">
        <v>620</v>
      </c>
    </row>
    <row r="180" spans="2:8" ht="22.5">
      <c r="B180" s="151"/>
      <c r="C180" s="1079" t="s">
        <v>232</v>
      </c>
      <c r="D180" s="283" t="s">
        <v>704</v>
      </c>
      <c r="E180" s="151"/>
      <c r="F180" s="151"/>
      <c r="G180" s="151"/>
      <c r="H180" s="151"/>
    </row>
    <row r="181" spans="2:8">
      <c r="B181" s="151"/>
      <c r="C181" s="151">
        <v>90441</v>
      </c>
      <c r="D181" s="151" t="s">
        <v>705</v>
      </c>
      <c r="E181" s="151" t="s">
        <v>661</v>
      </c>
      <c r="F181" s="151">
        <v>1</v>
      </c>
      <c r="G181" s="151">
        <v>124.02</v>
      </c>
      <c r="H181" s="250">
        <f>F181*G181</f>
        <v>124.02</v>
      </c>
    </row>
    <row r="182" spans="2:8">
      <c r="B182" s="151"/>
      <c r="C182" s="151">
        <v>38124</v>
      </c>
      <c r="D182" s="283" t="s">
        <v>706</v>
      </c>
      <c r="E182" s="151" t="s">
        <v>707</v>
      </c>
      <c r="F182" s="151">
        <v>0.55000000000000004</v>
      </c>
      <c r="G182" s="151">
        <v>40.950000000000003</v>
      </c>
      <c r="H182" s="250">
        <f>F182*G182</f>
        <v>22.522500000000004</v>
      </c>
    </row>
    <row r="183" spans="2:8">
      <c r="H183" s="246">
        <f>SUM(H181:H182)</f>
        <v>146.54249999999999</v>
      </c>
    </row>
    <row r="187" spans="2:8">
      <c r="B187" s="240" t="s">
        <v>26</v>
      </c>
      <c r="C187" s="241" t="s">
        <v>261</v>
      </c>
      <c r="D187" s="242" t="s">
        <v>617</v>
      </c>
      <c r="E187" s="243" t="s">
        <v>182</v>
      </c>
      <c r="F187" s="242" t="s">
        <v>618</v>
      </c>
      <c r="G187" s="242" t="s">
        <v>619</v>
      </c>
      <c r="H187" s="242" t="s">
        <v>620</v>
      </c>
    </row>
    <row r="188" spans="2:8" ht="33.75">
      <c r="B188" s="151"/>
      <c r="C188" s="1080" t="s">
        <v>260</v>
      </c>
      <c r="D188" s="244" t="s">
        <v>262</v>
      </c>
      <c r="E188" s="151"/>
      <c r="F188" s="151"/>
      <c r="G188" s="151"/>
      <c r="H188" s="151"/>
    </row>
    <row r="189" spans="2:8" ht="22.5">
      <c r="B189" s="151"/>
      <c r="C189" s="151">
        <v>40626</v>
      </c>
      <c r="D189" s="244" t="s">
        <v>708</v>
      </c>
      <c r="E189" s="151" t="s">
        <v>69</v>
      </c>
      <c r="F189" s="151">
        <v>1.1000000000000001</v>
      </c>
      <c r="G189" s="151">
        <v>40.93</v>
      </c>
      <c r="H189" s="250">
        <f>F189*G189</f>
        <v>45.023000000000003</v>
      </c>
    </row>
    <row r="190" spans="2:8">
      <c r="B190" s="151"/>
      <c r="C190" s="151">
        <v>88267</v>
      </c>
      <c r="D190" s="151" t="s">
        <v>709</v>
      </c>
      <c r="E190" s="151" t="s">
        <v>540</v>
      </c>
      <c r="F190" s="151">
        <v>0.62129999999999996</v>
      </c>
      <c r="G190" s="151">
        <v>21.42</v>
      </c>
      <c r="H190" s="250">
        <f t="shared" ref="H190:H191" si="3">F190*G190</f>
        <v>13.308246</v>
      </c>
    </row>
    <row r="191" spans="2:8">
      <c r="B191" s="151"/>
      <c r="C191" s="151">
        <v>88248</v>
      </c>
      <c r="D191" s="151" t="s">
        <v>710</v>
      </c>
      <c r="E191" s="151" t="s">
        <v>540</v>
      </c>
      <c r="F191" s="151">
        <v>0.62129999999999996</v>
      </c>
      <c r="G191" s="151">
        <v>17.3</v>
      </c>
      <c r="H191" s="250">
        <f t="shared" si="3"/>
        <v>10.74849</v>
      </c>
    </row>
    <row r="192" spans="2:8">
      <c r="H192" s="252">
        <f>SUM(H189:H191)</f>
        <v>69.079736000000011</v>
      </c>
    </row>
    <row r="195" spans="1:8">
      <c r="B195" s="240" t="s">
        <v>26</v>
      </c>
      <c r="C195" s="241" t="s">
        <v>711</v>
      </c>
      <c r="D195" s="242" t="s">
        <v>617</v>
      </c>
      <c r="E195" s="243" t="s">
        <v>182</v>
      </c>
      <c r="F195" s="242" t="s">
        <v>618</v>
      </c>
      <c r="G195" s="242" t="s">
        <v>619</v>
      </c>
      <c r="H195" s="242" t="s">
        <v>620</v>
      </c>
    </row>
    <row r="196" spans="1:8" ht="38.25" customHeight="1">
      <c r="B196" s="254" t="s">
        <v>26</v>
      </c>
      <c r="C196" s="255" t="s">
        <v>316</v>
      </c>
      <c r="D196" s="244" t="s">
        <v>712</v>
      </c>
      <c r="E196" s="151" t="s">
        <v>102</v>
      </c>
      <c r="F196" s="151"/>
      <c r="G196" s="151"/>
      <c r="H196" s="151"/>
    </row>
    <row r="197" spans="1:8" ht="40.5" customHeight="1">
      <c r="B197" s="151" t="s">
        <v>36</v>
      </c>
      <c r="C197" s="256">
        <v>1790</v>
      </c>
      <c r="D197" s="244" t="s">
        <v>317</v>
      </c>
      <c r="E197" s="151" t="s">
        <v>102</v>
      </c>
      <c r="F197" s="151">
        <v>1</v>
      </c>
      <c r="G197" s="151">
        <v>138.56</v>
      </c>
      <c r="H197" s="250">
        <f>F197*G197</f>
        <v>138.56</v>
      </c>
    </row>
    <row r="198" spans="1:8" ht="36.75" customHeight="1">
      <c r="B198" s="151"/>
      <c r="C198" s="151">
        <v>3148</v>
      </c>
      <c r="D198" s="244" t="s">
        <v>234</v>
      </c>
      <c r="E198" s="151" t="s">
        <v>328</v>
      </c>
      <c r="F198" s="151">
        <v>4.5199999999999997E-2</v>
      </c>
      <c r="G198" s="151">
        <v>11.98</v>
      </c>
      <c r="H198" s="250">
        <f t="shared" ref="H198:H201" si="4">F198*G198</f>
        <v>0.54149599999999998</v>
      </c>
    </row>
    <row r="199" spans="1:8" ht="22.5">
      <c r="B199" s="151"/>
      <c r="C199" s="151">
        <v>7307</v>
      </c>
      <c r="D199" s="244" t="s">
        <v>713</v>
      </c>
      <c r="E199" s="151" t="s">
        <v>714</v>
      </c>
      <c r="F199" s="151">
        <v>1.0500000000000001E-2</v>
      </c>
      <c r="G199" s="151">
        <v>37.43</v>
      </c>
      <c r="H199" s="250">
        <f t="shared" si="4"/>
        <v>0.393015</v>
      </c>
    </row>
    <row r="200" spans="1:8" ht="22.5">
      <c r="B200" s="151"/>
      <c r="C200" s="151">
        <v>88248</v>
      </c>
      <c r="D200" s="244" t="s">
        <v>715</v>
      </c>
      <c r="E200" s="151" t="s">
        <v>540</v>
      </c>
      <c r="F200" s="151">
        <v>1.258</v>
      </c>
      <c r="G200" s="151">
        <v>17.3</v>
      </c>
      <c r="H200" s="250">
        <f t="shared" si="4"/>
        <v>21.763400000000001</v>
      </c>
    </row>
    <row r="201" spans="1:8" ht="22.5">
      <c r="B201" s="151"/>
      <c r="C201" s="151">
        <v>88267</v>
      </c>
      <c r="D201" s="244" t="s">
        <v>716</v>
      </c>
      <c r="E201" s="151" t="s">
        <v>540</v>
      </c>
      <c r="F201" s="151">
        <v>1.258</v>
      </c>
      <c r="G201" s="151">
        <v>21.42</v>
      </c>
      <c r="H201" s="250">
        <f t="shared" si="4"/>
        <v>26.946360000000002</v>
      </c>
    </row>
    <row r="202" spans="1:8" ht="15">
      <c r="H202" s="257">
        <f>SUM(H197:H201)</f>
        <v>188.20427099999998</v>
      </c>
    </row>
    <row r="204" spans="1:8">
      <c r="B204" s="240" t="s">
        <v>26</v>
      </c>
      <c r="C204" s="241" t="s">
        <v>717</v>
      </c>
      <c r="D204" s="242" t="s">
        <v>617</v>
      </c>
      <c r="E204" s="243" t="s">
        <v>182</v>
      </c>
      <c r="F204" s="242" t="s">
        <v>618</v>
      </c>
      <c r="G204" s="242" t="s">
        <v>619</v>
      </c>
      <c r="H204" s="242" t="s">
        <v>620</v>
      </c>
    </row>
    <row r="205" spans="1:8" ht="53.25" customHeight="1">
      <c r="A205" s="259"/>
      <c r="B205" s="254" t="s">
        <v>26</v>
      </c>
      <c r="C205" s="260" t="s">
        <v>318</v>
      </c>
      <c r="D205" s="244" t="s">
        <v>718</v>
      </c>
      <c r="E205" s="151" t="s">
        <v>102</v>
      </c>
      <c r="F205" s="151"/>
      <c r="G205" s="151"/>
      <c r="H205" s="151"/>
    </row>
    <row r="206" spans="1:8" ht="46.5" customHeight="1">
      <c r="B206" s="151"/>
      <c r="C206" s="151">
        <v>1789</v>
      </c>
      <c r="D206" s="244" t="s">
        <v>719</v>
      </c>
      <c r="E206" s="151" t="s">
        <v>661</v>
      </c>
      <c r="F206" s="151">
        <v>1</v>
      </c>
      <c r="G206" s="151">
        <v>83.2</v>
      </c>
      <c r="H206" s="250">
        <f>G206*F206</f>
        <v>83.2</v>
      </c>
    </row>
    <row r="207" spans="1:8">
      <c r="B207" s="151"/>
      <c r="C207" s="151">
        <v>3148</v>
      </c>
      <c r="D207" s="244" t="s">
        <v>234</v>
      </c>
      <c r="E207" s="151" t="s">
        <v>328</v>
      </c>
      <c r="F207" s="151">
        <v>4.5199999999999997E-2</v>
      </c>
      <c r="G207" s="151">
        <v>11.98</v>
      </c>
      <c r="H207" s="250">
        <f t="shared" ref="H207:H210" si="5">G207*F207</f>
        <v>0.54149599999999998</v>
      </c>
    </row>
    <row r="208" spans="1:8" ht="22.5">
      <c r="B208" s="151"/>
      <c r="C208" s="151">
        <v>7307</v>
      </c>
      <c r="D208" s="244" t="s">
        <v>713</v>
      </c>
      <c r="E208" s="151" t="s">
        <v>714</v>
      </c>
      <c r="F208" s="151">
        <v>1.0500000000000001E-2</v>
      </c>
      <c r="G208" s="151">
        <v>37.43</v>
      </c>
      <c r="H208" s="250">
        <f t="shared" si="5"/>
        <v>0.393015</v>
      </c>
    </row>
    <row r="209" spans="1:8" ht="22.5">
      <c r="B209" s="151"/>
      <c r="C209" s="151">
        <v>88248</v>
      </c>
      <c r="D209" s="244" t="s">
        <v>715</v>
      </c>
      <c r="E209" s="151" t="s">
        <v>540</v>
      </c>
      <c r="F209" s="151">
        <v>1.258</v>
      </c>
      <c r="G209" s="151">
        <v>17.3</v>
      </c>
      <c r="H209" s="250">
        <f t="shared" si="5"/>
        <v>21.763400000000001</v>
      </c>
    </row>
    <row r="210" spans="1:8" ht="22.5">
      <c r="B210" s="151"/>
      <c r="C210" s="151">
        <v>88267</v>
      </c>
      <c r="D210" s="244" t="s">
        <v>716</v>
      </c>
      <c r="E210" s="151" t="s">
        <v>540</v>
      </c>
      <c r="F210" s="151">
        <v>1.258</v>
      </c>
      <c r="G210" s="151">
        <v>21.42</v>
      </c>
      <c r="H210" s="250">
        <f t="shared" si="5"/>
        <v>26.946360000000002</v>
      </c>
    </row>
    <row r="211" spans="1:8" ht="15">
      <c r="H211" s="261">
        <f>SUM(H206:H210)</f>
        <v>132.84427100000002</v>
      </c>
    </row>
    <row r="213" spans="1:8">
      <c r="B213" s="240" t="s">
        <v>26</v>
      </c>
      <c r="C213" s="253" t="s">
        <v>720</v>
      </c>
      <c r="D213" s="242" t="s">
        <v>617</v>
      </c>
      <c r="E213" s="243" t="s">
        <v>182</v>
      </c>
      <c r="F213" s="242" t="s">
        <v>618</v>
      </c>
      <c r="G213" s="242" t="s">
        <v>619</v>
      </c>
      <c r="H213" s="242" t="s">
        <v>620</v>
      </c>
    </row>
    <row r="214" spans="1:8" ht="22.5">
      <c r="A214" s="265"/>
      <c r="B214" s="254" t="s">
        <v>26</v>
      </c>
      <c r="C214" s="260" t="s">
        <v>320</v>
      </c>
      <c r="D214" s="244" t="s">
        <v>721</v>
      </c>
      <c r="E214" s="151" t="s">
        <v>102</v>
      </c>
      <c r="F214" s="151"/>
      <c r="G214" s="151"/>
      <c r="H214" s="151"/>
    </row>
    <row r="215" spans="1:8">
      <c r="A215" s="165"/>
      <c r="B215" s="254"/>
      <c r="C215" s="260">
        <v>1788</v>
      </c>
      <c r="D215" s="244" t="s">
        <v>321</v>
      </c>
      <c r="E215" s="151" t="s">
        <v>328</v>
      </c>
      <c r="F215" s="151">
        <v>1</v>
      </c>
      <c r="G215" s="151">
        <v>66.69</v>
      </c>
      <c r="H215" s="250">
        <f>F215*G215</f>
        <v>66.69</v>
      </c>
    </row>
    <row r="216" spans="1:8">
      <c r="A216" s="165"/>
      <c r="B216" s="254"/>
      <c r="C216" s="151">
        <v>3148</v>
      </c>
      <c r="D216" s="244" t="s">
        <v>234</v>
      </c>
      <c r="E216" s="151" t="s">
        <v>328</v>
      </c>
      <c r="F216" s="151">
        <v>4.5199999999999997E-2</v>
      </c>
      <c r="G216" s="151">
        <v>11.98</v>
      </c>
      <c r="H216" s="250">
        <f t="shared" ref="H216:H219" si="6">F216*G216</f>
        <v>0.54149599999999998</v>
      </c>
    </row>
    <row r="217" spans="1:8" ht="22.5">
      <c r="A217" s="165"/>
      <c r="B217" s="254"/>
      <c r="C217" s="151">
        <v>7307</v>
      </c>
      <c r="D217" s="244" t="s">
        <v>713</v>
      </c>
      <c r="E217" s="151" t="s">
        <v>714</v>
      </c>
      <c r="F217" s="151">
        <v>1.0500000000000001E-2</v>
      </c>
      <c r="G217" s="151">
        <v>37.43</v>
      </c>
      <c r="H217" s="250">
        <f t="shared" si="6"/>
        <v>0.393015</v>
      </c>
    </row>
    <row r="218" spans="1:8" ht="22.5">
      <c r="A218" s="165"/>
      <c r="B218" s="254"/>
      <c r="C218" s="151">
        <v>88248</v>
      </c>
      <c r="D218" s="244" t="s">
        <v>715</v>
      </c>
      <c r="E218" s="151" t="s">
        <v>540</v>
      </c>
      <c r="F218" s="151">
        <v>1.258</v>
      </c>
      <c r="G218" s="151">
        <v>17.3</v>
      </c>
      <c r="H218" s="250">
        <f t="shared" si="6"/>
        <v>21.763400000000001</v>
      </c>
    </row>
    <row r="219" spans="1:8" ht="22.5">
      <c r="A219" s="165"/>
      <c r="B219" s="254"/>
      <c r="C219" s="151">
        <v>88267</v>
      </c>
      <c r="D219" s="244" t="s">
        <v>716</v>
      </c>
      <c r="E219" s="151" t="s">
        <v>540</v>
      </c>
      <c r="F219" s="151">
        <v>1.258</v>
      </c>
      <c r="G219" s="151">
        <v>21.42</v>
      </c>
      <c r="H219" s="250">
        <f t="shared" si="6"/>
        <v>26.946360000000002</v>
      </c>
    </row>
    <row r="220" spans="1:8">
      <c r="A220" s="165"/>
      <c r="B220" s="263"/>
      <c r="C220" s="264"/>
      <c r="D220" s="223"/>
      <c r="H220" s="246">
        <f>SUM(H215:H219)</f>
        <v>116.334271</v>
      </c>
    </row>
    <row r="221" spans="1:8">
      <c r="A221" s="165"/>
      <c r="B221" s="263"/>
      <c r="C221" s="264"/>
      <c r="D221" s="223"/>
    </row>
    <row r="222" spans="1:8">
      <c r="B222" s="240" t="s">
        <v>26</v>
      </c>
      <c r="C222" s="253" t="s">
        <v>722</v>
      </c>
      <c r="D222" s="242" t="s">
        <v>617</v>
      </c>
      <c r="E222" s="243" t="s">
        <v>182</v>
      </c>
      <c r="F222" s="242" t="s">
        <v>618</v>
      </c>
      <c r="G222" s="242" t="s">
        <v>619</v>
      </c>
      <c r="H222" s="242" t="s">
        <v>620</v>
      </c>
    </row>
    <row r="223" spans="1:8" ht="22.5">
      <c r="B223" s="254" t="s">
        <v>26</v>
      </c>
      <c r="C223" s="260" t="s">
        <v>322</v>
      </c>
      <c r="D223" s="244" t="s">
        <v>723</v>
      </c>
      <c r="E223" s="151" t="s">
        <v>102</v>
      </c>
      <c r="F223" s="151"/>
      <c r="G223" s="151"/>
      <c r="H223" s="151"/>
    </row>
    <row r="224" spans="1:8">
      <c r="B224" s="151"/>
      <c r="C224" s="256" t="s">
        <v>724</v>
      </c>
      <c r="D224" s="244" t="s">
        <v>323</v>
      </c>
      <c r="E224" s="151" t="s">
        <v>328</v>
      </c>
      <c r="F224" s="151">
        <v>1</v>
      </c>
      <c r="G224" s="151">
        <v>39.65</v>
      </c>
      <c r="H224" s="250">
        <f>F224*G224</f>
        <v>39.65</v>
      </c>
    </row>
    <row r="225" spans="2:8">
      <c r="B225" s="151"/>
      <c r="C225" s="151">
        <v>3148</v>
      </c>
      <c r="D225" s="244" t="s">
        <v>234</v>
      </c>
      <c r="E225" s="151" t="s">
        <v>328</v>
      </c>
      <c r="F225" s="151">
        <v>4.5199999999999997E-2</v>
      </c>
      <c r="G225" s="151">
        <v>11.98</v>
      </c>
      <c r="H225" s="250">
        <f t="shared" ref="H225:H228" si="7">F225*G225</f>
        <v>0.54149599999999998</v>
      </c>
    </row>
    <row r="226" spans="2:8" ht="22.5">
      <c r="B226" s="151"/>
      <c r="C226" s="151">
        <v>7307</v>
      </c>
      <c r="D226" s="244" t="s">
        <v>713</v>
      </c>
      <c r="E226" s="151" t="s">
        <v>714</v>
      </c>
      <c r="F226" s="151">
        <v>1.0500000000000001E-2</v>
      </c>
      <c r="G226" s="151">
        <v>37.43</v>
      </c>
      <c r="H226" s="250">
        <f t="shared" si="7"/>
        <v>0.393015</v>
      </c>
    </row>
    <row r="227" spans="2:8" ht="22.5">
      <c r="B227" s="151"/>
      <c r="C227" s="151">
        <v>88248</v>
      </c>
      <c r="D227" s="244" t="s">
        <v>715</v>
      </c>
      <c r="E227" s="151" t="s">
        <v>540</v>
      </c>
      <c r="F227" s="151">
        <v>1.258</v>
      </c>
      <c r="G227" s="151">
        <v>17.3</v>
      </c>
      <c r="H227" s="250">
        <f t="shared" si="7"/>
        <v>21.763400000000001</v>
      </c>
    </row>
    <row r="228" spans="2:8" ht="22.5">
      <c r="B228" s="151"/>
      <c r="C228" s="151">
        <v>88267</v>
      </c>
      <c r="D228" s="244" t="s">
        <v>716</v>
      </c>
      <c r="E228" s="151" t="s">
        <v>540</v>
      </c>
      <c r="F228" s="151">
        <v>1.258</v>
      </c>
      <c r="G228" s="151">
        <v>21.42</v>
      </c>
      <c r="H228" s="250">
        <f t="shared" si="7"/>
        <v>26.946360000000002</v>
      </c>
    </row>
    <row r="229" spans="2:8">
      <c r="H229" s="251">
        <f>SUM(H224:H228)</f>
        <v>89.294270999999995</v>
      </c>
    </row>
    <row r="230" spans="2:8">
      <c r="H230" s="266"/>
    </row>
    <row r="231" spans="2:8">
      <c r="B231" s="240" t="s">
        <v>26</v>
      </c>
      <c r="C231" s="253" t="s">
        <v>725</v>
      </c>
      <c r="D231" s="242" t="s">
        <v>617</v>
      </c>
      <c r="E231" s="243" t="s">
        <v>182</v>
      </c>
      <c r="F231" s="242" t="s">
        <v>618</v>
      </c>
      <c r="G231" s="242" t="s">
        <v>619</v>
      </c>
      <c r="H231" s="242" t="s">
        <v>620</v>
      </c>
    </row>
    <row r="232" spans="2:8">
      <c r="B232" s="267" t="s">
        <v>7</v>
      </c>
      <c r="C232" s="268" t="s">
        <v>326</v>
      </c>
      <c r="D232" s="244" t="s">
        <v>726</v>
      </c>
      <c r="E232" s="151" t="s">
        <v>102</v>
      </c>
      <c r="F232" s="151"/>
      <c r="G232" s="151"/>
      <c r="H232" s="151"/>
    </row>
    <row r="233" spans="2:8">
      <c r="B233" s="151"/>
      <c r="C233" s="151">
        <v>4890</v>
      </c>
      <c r="D233" s="269" t="s">
        <v>327</v>
      </c>
      <c r="E233" s="151" t="s">
        <v>102</v>
      </c>
      <c r="F233" s="151">
        <v>1</v>
      </c>
      <c r="G233" s="151">
        <v>8.11</v>
      </c>
      <c r="H233" s="250">
        <f>F233*G233</f>
        <v>8.11</v>
      </c>
    </row>
    <row r="234" spans="2:8">
      <c r="B234" s="151"/>
      <c r="C234" s="151">
        <v>3148</v>
      </c>
      <c r="D234" s="244" t="s">
        <v>234</v>
      </c>
      <c r="E234" s="151" t="s">
        <v>328</v>
      </c>
      <c r="F234" s="151">
        <v>4.5199999999999997E-2</v>
      </c>
      <c r="G234" s="151">
        <v>11.98</v>
      </c>
      <c r="H234" s="250">
        <f t="shared" ref="H234:H237" si="8">F234*G234</f>
        <v>0.54149599999999998</v>
      </c>
    </row>
    <row r="235" spans="2:8" ht="22.5">
      <c r="B235" s="151"/>
      <c r="C235" s="151">
        <v>7307</v>
      </c>
      <c r="D235" s="244" t="s">
        <v>713</v>
      </c>
      <c r="E235" s="151" t="s">
        <v>714</v>
      </c>
      <c r="F235" s="151">
        <v>1.0500000000000001E-2</v>
      </c>
      <c r="G235" s="151">
        <v>37.43</v>
      </c>
      <c r="H235" s="250">
        <f t="shared" si="8"/>
        <v>0.393015</v>
      </c>
    </row>
    <row r="236" spans="2:8" ht="22.5">
      <c r="B236" s="151"/>
      <c r="C236" s="151">
        <v>88248</v>
      </c>
      <c r="D236" s="244" t="s">
        <v>715</v>
      </c>
      <c r="E236" s="151" t="s">
        <v>540</v>
      </c>
      <c r="F236" s="151">
        <v>1.258</v>
      </c>
      <c r="G236" s="151">
        <v>17.3</v>
      </c>
      <c r="H236" s="250">
        <f t="shared" si="8"/>
        <v>21.763400000000001</v>
      </c>
    </row>
    <row r="237" spans="2:8" ht="22.5">
      <c r="B237" s="151"/>
      <c r="C237" s="151">
        <v>88267</v>
      </c>
      <c r="D237" s="244" t="s">
        <v>716</v>
      </c>
      <c r="E237" s="151" t="s">
        <v>540</v>
      </c>
      <c r="F237" s="151">
        <v>1.258</v>
      </c>
      <c r="G237" s="151">
        <v>21.42</v>
      </c>
      <c r="H237" s="250">
        <f t="shared" si="8"/>
        <v>26.946360000000002</v>
      </c>
    </row>
    <row r="238" spans="2:8">
      <c r="H238" s="246">
        <f>SUM(H233:H237)</f>
        <v>57.754271000000003</v>
      </c>
    </row>
    <row r="240" spans="2:8">
      <c r="B240" s="240" t="s">
        <v>26</v>
      </c>
      <c r="C240" s="253" t="s">
        <v>333</v>
      </c>
      <c r="D240" s="242" t="s">
        <v>617</v>
      </c>
      <c r="E240" s="243" t="s">
        <v>182</v>
      </c>
      <c r="F240" s="242" t="s">
        <v>618</v>
      </c>
      <c r="G240" s="242" t="s">
        <v>619</v>
      </c>
      <c r="H240" s="242" t="s">
        <v>620</v>
      </c>
    </row>
    <row r="241" spans="2:8" ht="33.75">
      <c r="B241" s="267" t="s">
        <v>7</v>
      </c>
      <c r="C241" s="1079" t="s">
        <v>332</v>
      </c>
      <c r="D241" s="1081" t="s">
        <v>334</v>
      </c>
      <c r="E241" s="243" t="s">
        <v>696</v>
      </c>
      <c r="F241" s="151"/>
      <c r="G241" s="151"/>
      <c r="H241" s="151"/>
    </row>
    <row r="242" spans="2:8">
      <c r="B242" s="243"/>
      <c r="C242" s="1082" t="s">
        <v>727</v>
      </c>
      <c r="D242" s="1081" t="s">
        <v>728</v>
      </c>
      <c r="E242" s="243" t="s">
        <v>69</v>
      </c>
      <c r="F242" s="151">
        <v>0.8</v>
      </c>
      <c r="G242" s="151">
        <v>4.7</v>
      </c>
      <c r="H242" s="250">
        <f>F242*G242</f>
        <v>3.7600000000000002</v>
      </c>
    </row>
    <row r="243" spans="2:8" ht="22.5">
      <c r="B243" s="151"/>
      <c r="C243" s="151">
        <v>566</v>
      </c>
      <c r="D243" s="196" t="s">
        <v>729</v>
      </c>
      <c r="E243" s="151" t="s">
        <v>69</v>
      </c>
      <c r="F243" s="151">
        <v>1.1000000000000001</v>
      </c>
      <c r="G243" s="151">
        <v>5.15</v>
      </c>
      <c r="H243" s="250">
        <f t="shared" ref="H243:H246" si="9">F243*G243</f>
        <v>5.6650000000000009</v>
      </c>
    </row>
    <row r="244" spans="2:8">
      <c r="B244" s="151"/>
      <c r="C244" s="151">
        <v>4341</v>
      </c>
      <c r="D244" s="196" t="s">
        <v>730</v>
      </c>
      <c r="E244" s="151" t="s">
        <v>102</v>
      </c>
      <c r="F244" s="151">
        <v>1</v>
      </c>
      <c r="G244" s="151">
        <v>1.38</v>
      </c>
      <c r="H244" s="250">
        <f t="shared" si="9"/>
        <v>1.38</v>
      </c>
    </row>
    <row r="245" spans="2:8">
      <c r="B245" s="151" t="s">
        <v>75</v>
      </c>
      <c r="C245" s="151"/>
      <c r="D245" s="196" t="s">
        <v>731</v>
      </c>
      <c r="E245" s="151" t="s">
        <v>102</v>
      </c>
      <c r="F245" s="151">
        <v>2</v>
      </c>
      <c r="G245" s="151">
        <v>0.89</v>
      </c>
      <c r="H245" s="250">
        <f t="shared" si="9"/>
        <v>1.78</v>
      </c>
    </row>
    <row r="246" spans="2:8" ht="22.5">
      <c r="B246" s="151"/>
      <c r="C246" s="255">
        <v>11976</v>
      </c>
      <c r="D246" s="196" t="s">
        <v>732</v>
      </c>
      <c r="E246" s="151" t="s">
        <v>102</v>
      </c>
      <c r="F246" s="151">
        <v>1</v>
      </c>
      <c r="G246" s="151">
        <v>1.64</v>
      </c>
      <c r="H246" s="250">
        <f t="shared" si="9"/>
        <v>1.64</v>
      </c>
    </row>
    <row r="247" spans="2:8">
      <c r="H247" s="402">
        <f>SUM(H242:H246)</f>
        <v>14.225</v>
      </c>
    </row>
    <row r="249" spans="2:8">
      <c r="B249" s="240" t="s">
        <v>26</v>
      </c>
      <c r="C249" s="1008" t="s">
        <v>733</v>
      </c>
      <c r="D249" s="242" t="s">
        <v>617</v>
      </c>
      <c r="E249" s="243" t="s">
        <v>182</v>
      </c>
      <c r="F249" s="242" t="s">
        <v>618</v>
      </c>
      <c r="G249" s="242" t="s">
        <v>619</v>
      </c>
      <c r="H249" s="242" t="s">
        <v>620</v>
      </c>
    </row>
    <row r="250" spans="2:8" ht="69" customHeight="1">
      <c r="B250" s="267" t="s">
        <v>7</v>
      </c>
      <c r="C250" s="1021"/>
      <c r="D250" s="196" t="s">
        <v>734</v>
      </c>
      <c r="E250" s="255" t="s">
        <v>231</v>
      </c>
      <c r="F250" s="151"/>
      <c r="G250" s="151"/>
      <c r="H250" s="151"/>
    </row>
    <row r="251" spans="2:8" ht="60.75" customHeight="1">
      <c r="B251" s="243" t="s">
        <v>75</v>
      </c>
      <c r="C251" s="273"/>
      <c r="D251" s="196" t="s">
        <v>735</v>
      </c>
      <c r="E251" s="255" t="s">
        <v>736</v>
      </c>
      <c r="F251" s="151">
        <v>1</v>
      </c>
      <c r="G251" s="151">
        <v>3745</v>
      </c>
      <c r="H251" s="151">
        <f>F251*G251</f>
        <v>3745</v>
      </c>
    </row>
    <row r="252" spans="2:8" ht="32.25" customHeight="1">
      <c r="B252" s="243"/>
      <c r="C252" s="274" t="s">
        <v>632</v>
      </c>
      <c r="D252" s="275" t="s">
        <v>633</v>
      </c>
      <c r="E252" s="274" t="s">
        <v>540</v>
      </c>
      <c r="F252" s="151">
        <v>1</v>
      </c>
      <c r="G252" s="151">
        <v>22.27</v>
      </c>
      <c r="H252" s="151">
        <f t="shared" ref="H252:H253" si="10">F252*G252</f>
        <v>22.27</v>
      </c>
    </row>
    <row r="253" spans="2:8" ht="38.25" customHeight="1">
      <c r="B253" s="243"/>
      <c r="C253" s="249">
        <v>88247</v>
      </c>
      <c r="D253" s="248" t="s">
        <v>668</v>
      </c>
      <c r="E253" s="249" t="s">
        <v>540</v>
      </c>
      <c r="F253" s="151">
        <v>1</v>
      </c>
      <c r="G253" s="151">
        <v>17.420000000000002</v>
      </c>
      <c r="H253" s="151">
        <f t="shared" si="10"/>
        <v>17.420000000000002</v>
      </c>
    </row>
    <row r="254" spans="2:8" ht="17.25" customHeight="1">
      <c r="B254" s="270"/>
      <c r="C254" s="271"/>
      <c r="D254" s="223"/>
      <c r="E254" s="272"/>
      <c r="H254" s="401">
        <f>SUM(H251:H253)</f>
        <v>3784.69</v>
      </c>
    </row>
    <row r="255" spans="2:8" ht="69" customHeight="1">
      <c r="B255" s="270"/>
      <c r="C255" s="271"/>
      <c r="D255" s="223"/>
      <c r="E255" s="272"/>
    </row>
    <row r="256" spans="2:8" ht="69" customHeight="1">
      <c r="B256" s="240" t="s">
        <v>26</v>
      </c>
      <c r="C256" s="1022" t="s">
        <v>737</v>
      </c>
      <c r="D256" s="242" t="s">
        <v>617</v>
      </c>
      <c r="E256" s="243" t="s">
        <v>182</v>
      </c>
      <c r="F256" s="242" t="s">
        <v>618</v>
      </c>
      <c r="G256" s="242" t="s">
        <v>619</v>
      </c>
      <c r="H256" s="242" t="s">
        <v>620</v>
      </c>
    </row>
    <row r="257" spans="2:8" ht="72" customHeight="1">
      <c r="B257" s="267" t="s">
        <v>7</v>
      </c>
      <c r="C257" s="1023"/>
      <c r="D257" s="196" t="s">
        <v>738</v>
      </c>
      <c r="E257" s="255" t="s">
        <v>231</v>
      </c>
      <c r="F257" s="151"/>
      <c r="G257" s="151"/>
      <c r="H257" s="151"/>
    </row>
    <row r="258" spans="2:8" ht="42" customHeight="1">
      <c r="B258" s="243"/>
      <c r="C258" s="273"/>
      <c r="D258" s="196" t="s">
        <v>739</v>
      </c>
      <c r="E258" s="255" t="s">
        <v>736</v>
      </c>
      <c r="F258" s="151">
        <v>1</v>
      </c>
      <c r="G258" s="151">
        <v>155.66999999999999</v>
      </c>
      <c r="H258" s="151">
        <f>F258*G258</f>
        <v>155.66999999999999</v>
      </c>
    </row>
    <row r="259" spans="2:8" ht="25.5">
      <c r="B259" s="243"/>
      <c r="C259" s="274" t="s">
        <v>632</v>
      </c>
      <c r="D259" s="275" t="s">
        <v>633</v>
      </c>
      <c r="E259" s="274" t="s">
        <v>540</v>
      </c>
      <c r="F259" s="151">
        <v>1</v>
      </c>
      <c r="G259" s="151">
        <v>22.27</v>
      </c>
      <c r="H259" s="151">
        <f t="shared" ref="H259:H260" si="11">F259*G259</f>
        <v>22.27</v>
      </c>
    </row>
    <row r="260" spans="2:8" ht="25.5">
      <c r="B260" s="243"/>
      <c r="C260" s="249">
        <v>88247</v>
      </c>
      <c r="D260" s="248" t="s">
        <v>668</v>
      </c>
      <c r="E260" s="249" t="s">
        <v>540</v>
      </c>
      <c r="F260" s="151">
        <v>1</v>
      </c>
      <c r="G260" s="151">
        <v>17.420000000000002</v>
      </c>
      <c r="H260" s="151">
        <f t="shared" si="11"/>
        <v>17.420000000000002</v>
      </c>
    </row>
    <row r="261" spans="2:8">
      <c r="B261" s="270"/>
      <c r="C261" s="271"/>
      <c r="D261" s="223"/>
      <c r="E261" s="272"/>
      <c r="H261" s="401">
        <f>SUM(H258:H260)</f>
        <v>195.36</v>
      </c>
    </row>
    <row r="265" spans="2:8">
      <c r="B265" s="240" t="s">
        <v>26</v>
      </c>
      <c r="C265" s="1022" t="s">
        <v>740</v>
      </c>
      <c r="D265" s="242" t="s">
        <v>617</v>
      </c>
      <c r="E265" s="243" t="s">
        <v>182</v>
      </c>
      <c r="F265" s="242" t="s">
        <v>618</v>
      </c>
      <c r="G265" s="242" t="s">
        <v>619</v>
      </c>
      <c r="H265" s="242" t="s">
        <v>620</v>
      </c>
    </row>
    <row r="266" spans="2:8" ht="65.25" customHeight="1">
      <c r="B266" s="267" t="s">
        <v>7</v>
      </c>
      <c r="C266" s="1024"/>
      <c r="D266" s="196" t="s">
        <v>741</v>
      </c>
      <c r="E266" s="255" t="s">
        <v>231</v>
      </c>
      <c r="F266" s="151"/>
      <c r="G266" s="151"/>
      <c r="H266" s="151"/>
    </row>
    <row r="267" spans="2:8" ht="33.75">
      <c r="B267" s="151"/>
      <c r="C267" s="151"/>
      <c r="D267" s="196" t="s">
        <v>742</v>
      </c>
      <c r="E267" s="151"/>
      <c r="F267" s="151">
        <v>1</v>
      </c>
      <c r="G267" s="151">
        <v>180.24</v>
      </c>
      <c r="H267" s="151">
        <f t="shared" ref="H267:H269" si="12">F267*G267</f>
        <v>180.24</v>
      </c>
    </row>
    <row r="268" spans="2:8" ht="25.5">
      <c r="B268" s="243"/>
      <c r="C268" s="274" t="s">
        <v>632</v>
      </c>
      <c r="D268" s="275" t="s">
        <v>633</v>
      </c>
      <c r="E268" s="274" t="s">
        <v>540</v>
      </c>
      <c r="F268" s="151">
        <v>1</v>
      </c>
      <c r="G268" s="151">
        <v>22.27</v>
      </c>
      <c r="H268" s="151">
        <f t="shared" si="12"/>
        <v>22.27</v>
      </c>
    </row>
    <row r="269" spans="2:8" ht="25.5">
      <c r="B269" s="243"/>
      <c r="C269" s="249">
        <v>88247</v>
      </c>
      <c r="D269" s="248" t="s">
        <v>668</v>
      </c>
      <c r="E269" s="249" t="s">
        <v>540</v>
      </c>
      <c r="F269" s="151">
        <v>1</v>
      </c>
      <c r="G269" s="151">
        <v>17.420000000000002</v>
      </c>
      <c r="H269" s="151">
        <f t="shared" si="12"/>
        <v>17.420000000000002</v>
      </c>
    </row>
    <row r="270" spans="2:8">
      <c r="B270" s="270"/>
      <c r="C270" s="271"/>
      <c r="D270" s="223"/>
      <c r="E270" s="272"/>
      <c r="H270" s="401">
        <f>SUM(H267:H269)</f>
        <v>219.93</v>
      </c>
    </row>
    <row r="273" spans="2:8">
      <c r="B273" s="240" t="s">
        <v>26</v>
      </c>
      <c r="C273" s="1022" t="s">
        <v>743</v>
      </c>
      <c r="D273" s="242" t="s">
        <v>617</v>
      </c>
      <c r="E273" s="243" t="s">
        <v>182</v>
      </c>
      <c r="F273" s="242" t="s">
        <v>618</v>
      </c>
      <c r="G273" s="242" t="s">
        <v>619</v>
      </c>
      <c r="H273" s="242" t="s">
        <v>620</v>
      </c>
    </row>
    <row r="274" spans="2:8" ht="33.75">
      <c r="B274" s="267" t="s">
        <v>7</v>
      </c>
      <c r="C274" s="1024"/>
      <c r="D274" s="196" t="s">
        <v>744</v>
      </c>
      <c r="E274" s="255" t="s">
        <v>231</v>
      </c>
      <c r="F274" s="151"/>
      <c r="G274" s="151"/>
      <c r="H274" s="151"/>
    </row>
    <row r="275" spans="2:8" ht="22.5">
      <c r="B275" s="151"/>
      <c r="C275" s="151"/>
      <c r="D275" s="196" t="s">
        <v>745</v>
      </c>
      <c r="E275" s="151"/>
      <c r="F275" s="151">
        <v>1</v>
      </c>
      <c r="G275" s="151">
        <v>130.93</v>
      </c>
      <c r="H275" s="151">
        <f t="shared" ref="H275:H277" si="13">F275*G275</f>
        <v>130.93</v>
      </c>
    </row>
    <row r="276" spans="2:8" ht="25.5">
      <c r="B276" s="243"/>
      <c r="C276" s="274" t="s">
        <v>632</v>
      </c>
      <c r="D276" s="275" t="s">
        <v>633</v>
      </c>
      <c r="E276" s="274" t="s">
        <v>540</v>
      </c>
      <c r="F276" s="151">
        <v>1</v>
      </c>
      <c r="G276" s="151">
        <v>22.27</v>
      </c>
      <c r="H276" s="151">
        <f t="shared" si="13"/>
        <v>22.27</v>
      </c>
    </row>
    <row r="277" spans="2:8" ht="25.5">
      <c r="B277" s="243"/>
      <c r="C277" s="249">
        <v>88247</v>
      </c>
      <c r="D277" s="248" t="s">
        <v>668</v>
      </c>
      <c r="E277" s="249" t="s">
        <v>540</v>
      </c>
      <c r="F277" s="151">
        <v>1</v>
      </c>
      <c r="G277" s="151">
        <v>17.420000000000002</v>
      </c>
      <c r="H277" s="151">
        <f t="shared" si="13"/>
        <v>17.420000000000002</v>
      </c>
    </row>
    <row r="278" spans="2:8">
      <c r="B278" s="270"/>
      <c r="C278" s="271"/>
      <c r="D278" s="223"/>
      <c r="E278" s="272"/>
      <c r="H278" s="401">
        <f>SUM(H275:H277)</f>
        <v>170.62</v>
      </c>
    </row>
    <row r="281" spans="2:8">
      <c r="B281" s="240" t="s">
        <v>26</v>
      </c>
      <c r="C281" s="1022" t="s">
        <v>746</v>
      </c>
      <c r="D281" s="242" t="s">
        <v>617</v>
      </c>
      <c r="E281" s="243" t="s">
        <v>182</v>
      </c>
      <c r="F281" s="242" t="s">
        <v>618</v>
      </c>
      <c r="G281" s="242" t="s">
        <v>619</v>
      </c>
      <c r="H281" s="242" t="s">
        <v>620</v>
      </c>
    </row>
    <row r="282" spans="2:8" ht="22.5">
      <c r="B282" s="267" t="s">
        <v>7</v>
      </c>
      <c r="C282" s="1024"/>
      <c r="D282" s="196" t="s">
        <v>747</v>
      </c>
      <c r="E282" s="255" t="s">
        <v>231</v>
      </c>
      <c r="F282" s="151"/>
      <c r="G282" s="151"/>
      <c r="H282" s="151"/>
    </row>
    <row r="283" spans="2:8" ht="22.5">
      <c r="B283" s="151"/>
      <c r="C283" s="151"/>
      <c r="D283" s="196" t="s">
        <v>748</v>
      </c>
      <c r="E283" s="151"/>
      <c r="F283" s="151">
        <v>1</v>
      </c>
      <c r="G283" s="151">
        <v>148.5</v>
      </c>
      <c r="H283" s="151">
        <f t="shared" ref="H283:H285" si="14">F283*G283</f>
        <v>148.5</v>
      </c>
    </row>
    <row r="284" spans="2:8" ht="25.5">
      <c r="B284" s="243"/>
      <c r="C284" s="274" t="s">
        <v>632</v>
      </c>
      <c r="D284" s="275" t="s">
        <v>633</v>
      </c>
      <c r="E284" s="274" t="s">
        <v>540</v>
      </c>
      <c r="F284" s="151">
        <v>1</v>
      </c>
      <c r="G284" s="151">
        <v>22.27</v>
      </c>
      <c r="H284" s="151">
        <f t="shared" si="14"/>
        <v>22.27</v>
      </c>
    </row>
    <row r="285" spans="2:8" ht="25.5">
      <c r="B285" s="243"/>
      <c r="C285" s="249">
        <v>88247</v>
      </c>
      <c r="D285" s="248" t="s">
        <v>668</v>
      </c>
      <c r="E285" s="249" t="s">
        <v>540</v>
      </c>
      <c r="F285" s="151">
        <v>1</v>
      </c>
      <c r="G285" s="151">
        <v>17.420000000000002</v>
      </c>
      <c r="H285" s="151">
        <f t="shared" si="14"/>
        <v>17.420000000000002</v>
      </c>
    </row>
    <row r="286" spans="2:8">
      <c r="B286" s="270"/>
      <c r="C286" s="271"/>
      <c r="D286" s="223"/>
      <c r="E286" s="272"/>
      <c r="H286" s="401">
        <f>SUM(H283:H285)</f>
        <v>188.19</v>
      </c>
    </row>
    <row r="289" spans="2:8">
      <c r="B289" s="240" t="s">
        <v>26</v>
      </c>
      <c r="C289" s="1022" t="s">
        <v>749</v>
      </c>
      <c r="D289" s="242" t="s">
        <v>617</v>
      </c>
      <c r="E289" s="243" t="s">
        <v>182</v>
      </c>
      <c r="F289" s="242" t="s">
        <v>618</v>
      </c>
      <c r="G289" s="242" t="s">
        <v>619</v>
      </c>
      <c r="H289" s="242" t="s">
        <v>620</v>
      </c>
    </row>
    <row r="290" spans="2:8" ht="22.5">
      <c r="B290" s="267" t="s">
        <v>7</v>
      </c>
      <c r="C290" s="255" t="s">
        <v>368</v>
      </c>
      <c r="D290" s="196" t="s">
        <v>750</v>
      </c>
      <c r="E290" s="255" t="s">
        <v>61</v>
      </c>
      <c r="F290" s="151"/>
      <c r="G290" s="151"/>
      <c r="H290" s="151"/>
    </row>
    <row r="291" spans="2:8" ht="22.5">
      <c r="B291" s="151"/>
      <c r="C291" s="151"/>
      <c r="D291" s="196" t="s">
        <v>751</v>
      </c>
      <c r="E291" s="151" t="s">
        <v>69</v>
      </c>
      <c r="F291" s="151">
        <v>1.1000000000000001</v>
      </c>
      <c r="G291" s="151">
        <v>11.49</v>
      </c>
      <c r="H291" s="151">
        <f t="shared" ref="H291:H293" si="15">F291*G291</f>
        <v>12.639000000000001</v>
      </c>
    </row>
    <row r="292" spans="2:8" ht="25.5">
      <c r="B292" s="243"/>
      <c r="C292" s="274" t="s">
        <v>632</v>
      </c>
      <c r="D292" s="275" t="s">
        <v>633</v>
      </c>
      <c r="E292" s="274" t="s">
        <v>540</v>
      </c>
      <c r="F292" s="151">
        <v>0.13</v>
      </c>
      <c r="G292" s="151">
        <v>22.27</v>
      </c>
      <c r="H292" s="151">
        <f t="shared" si="15"/>
        <v>2.8951000000000002</v>
      </c>
    </row>
    <row r="293" spans="2:8" ht="25.5">
      <c r="B293" s="243"/>
      <c r="C293" s="249">
        <v>88247</v>
      </c>
      <c r="D293" s="248" t="s">
        <v>668</v>
      </c>
      <c r="E293" s="249" t="s">
        <v>540</v>
      </c>
      <c r="F293" s="151">
        <v>0.13</v>
      </c>
      <c r="G293" s="151">
        <v>17.420000000000002</v>
      </c>
      <c r="H293" s="151">
        <f t="shared" si="15"/>
        <v>2.2646000000000002</v>
      </c>
    </row>
    <row r="294" spans="2:8">
      <c r="B294" s="270"/>
      <c r="C294" s="271"/>
      <c r="D294" s="223"/>
      <c r="E294" s="272"/>
      <c r="H294" s="404">
        <f>SUM(H291:H293)</f>
        <v>17.798700000000004</v>
      </c>
    </row>
    <row r="297" spans="2:8">
      <c r="B297" s="240" t="s">
        <v>26</v>
      </c>
      <c r="C297" s="403" t="s">
        <v>752</v>
      </c>
      <c r="D297" s="242" t="s">
        <v>617</v>
      </c>
      <c r="E297" s="243" t="s">
        <v>182</v>
      </c>
      <c r="F297" s="242" t="s">
        <v>618</v>
      </c>
      <c r="G297" s="242" t="s">
        <v>619</v>
      </c>
      <c r="H297" s="242" t="s">
        <v>620</v>
      </c>
    </row>
    <row r="298" spans="2:8" ht="59.25" customHeight="1">
      <c r="B298" s="267" t="s">
        <v>7</v>
      </c>
      <c r="C298" s="151" t="s">
        <v>378</v>
      </c>
      <c r="D298" s="244" t="s">
        <v>753</v>
      </c>
      <c r="E298" s="151" t="s">
        <v>102</v>
      </c>
      <c r="F298" s="151"/>
      <c r="G298" s="151"/>
      <c r="H298" s="151"/>
    </row>
    <row r="299" spans="2:8">
      <c r="B299" s="151"/>
      <c r="C299" s="151">
        <v>39125</v>
      </c>
      <c r="D299" s="276" t="s">
        <v>754</v>
      </c>
      <c r="E299" s="151" t="s">
        <v>102</v>
      </c>
      <c r="F299" s="151">
        <v>1</v>
      </c>
      <c r="G299" s="151">
        <v>2.35</v>
      </c>
      <c r="H299" s="250">
        <f>F299*G299</f>
        <v>2.35</v>
      </c>
    </row>
    <row r="300" spans="2:8">
      <c r="B300" s="151"/>
      <c r="C300" s="151">
        <v>11950</v>
      </c>
      <c r="D300" s="277" t="s">
        <v>755</v>
      </c>
      <c r="E300" s="151" t="s">
        <v>102</v>
      </c>
      <c r="F300" s="151">
        <v>1</v>
      </c>
      <c r="G300" s="151">
        <v>0.39</v>
      </c>
      <c r="H300" s="250">
        <f t="shared" ref="H300:H302" si="16">F300*G300</f>
        <v>0.39</v>
      </c>
    </row>
    <row r="301" spans="2:8" ht="25.5">
      <c r="B301" s="151"/>
      <c r="C301" s="274" t="s">
        <v>632</v>
      </c>
      <c r="D301" s="275" t="s">
        <v>633</v>
      </c>
      <c r="E301" s="274" t="s">
        <v>540</v>
      </c>
      <c r="F301" s="151">
        <v>0.13</v>
      </c>
      <c r="G301" s="151">
        <v>22.27</v>
      </c>
      <c r="H301" s="250">
        <f t="shared" si="16"/>
        <v>2.8951000000000002</v>
      </c>
    </row>
    <row r="302" spans="2:8" ht="25.5">
      <c r="B302" s="151"/>
      <c r="C302" s="249">
        <v>88247</v>
      </c>
      <c r="D302" s="248" t="s">
        <v>668</v>
      </c>
      <c r="E302" s="249" t="s">
        <v>540</v>
      </c>
      <c r="F302" s="151">
        <v>0.13</v>
      </c>
      <c r="G302" s="151">
        <v>17.420000000000002</v>
      </c>
      <c r="H302" s="250">
        <f t="shared" si="16"/>
        <v>2.2646000000000002</v>
      </c>
    </row>
    <row r="303" spans="2:8">
      <c r="C303" s="201"/>
      <c r="D303" s="202"/>
      <c r="E303" s="201"/>
      <c r="H303" s="402">
        <f>SUM(H299:H302)</f>
        <v>7.8997000000000011</v>
      </c>
    </row>
    <row r="304" spans="2:8">
      <c r="C304" s="201"/>
      <c r="D304" s="202"/>
      <c r="E304" s="201"/>
    </row>
    <row r="305" spans="2:8">
      <c r="D305" s="278"/>
    </row>
    <row r="306" spans="2:8" ht="21" customHeight="1">
      <c r="B306" s="240" t="s">
        <v>26</v>
      </c>
      <c r="C306" s="403" t="s">
        <v>756</v>
      </c>
      <c r="D306" s="242" t="s">
        <v>617</v>
      </c>
      <c r="E306" s="243" t="s">
        <v>182</v>
      </c>
      <c r="F306" s="242" t="s">
        <v>618</v>
      </c>
      <c r="G306" s="242" t="s">
        <v>619</v>
      </c>
      <c r="H306" s="242" t="s">
        <v>620</v>
      </c>
    </row>
    <row r="307" spans="2:8" ht="81" customHeight="1">
      <c r="B307" s="267" t="s">
        <v>7</v>
      </c>
      <c r="C307" s="151" t="s">
        <v>390</v>
      </c>
      <c r="D307" s="196" t="s">
        <v>757</v>
      </c>
      <c r="E307" s="281" t="s">
        <v>102</v>
      </c>
      <c r="F307" s="151"/>
      <c r="G307" s="151"/>
      <c r="H307" s="151"/>
    </row>
    <row r="308" spans="2:8">
      <c r="B308" s="279"/>
      <c r="C308" s="151">
        <v>39996</v>
      </c>
      <c r="D308" s="196" t="s">
        <v>758</v>
      </c>
      <c r="E308" s="281" t="s">
        <v>69</v>
      </c>
      <c r="F308" s="151">
        <v>1.1000000000000001</v>
      </c>
      <c r="G308" s="151">
        <v>4.7</v>
      </c>
      <c r="H308" s="250">
        <f>F308*G308</f>
        <v>5.1700000000000008</v>
      </c>
    </row>
    <row r="309" spans="2:8">
      <c r="B309" s="279"/>
      <c r="C309" s="151">
        <v>39997</v>
      </c>
      <c r="D309" s="196" t="s">
        <v>759</v>
      </c>
      <c r="E309" s="281" t="s">
        <v>102</v>
      </c>
      <c r="F309" s="151">
        <v>1</v>
      </c>
      <c r="G309" s="151">
        <v>0.41</v>
      </c>
      <c r="H309" s="250">
        <f t="shared" ref="H309:H313" si="17">F309*G309</f>
        <v>0.41</v>
      </c>
    </row>
    <row r="310" spans="2:8">
      <c r="B310" s="279"/>
      <c r="C310" s="151"/>
      <c r="D310" s="196" t="s">
        <v>760</v>
      </c>
      <c r="E310" s="281" t="s">
        <v>102</v>
      </c>
      <c r="F310" s="151">
        <v>2</v>
      </c>
      <c r="G310" s="151">
        <v>0.41</v>
      </c>
      <c r="H310" s="250">
        <f t="shared" si="17"/>
        <v>0.82</v>
      </c>
    </row>
    <row r="311" spans="2:8" ht="22.5">
      <c r="B311" s="279"/>
      <c r="C311" s="255">
        <v>11976</v>
      </c>
      <c r="D311" s="196" t="s">
        <v>761</v>
      </c>
      <c r="E311" s="281" t="s">
        <v>102</v>
      </c>
      <c r="F311" s="151">
        <v>1</v>
      </c>
      <c r="G311" s="151">
        <v>1.64</v>
      </c>
      <c r="H311" s="250">
        <f t="shared" si="17"/>
        <v>1.64</v>
      </c>
    </row>
    <row r="312" spans="2:8" ht="25.5">
      <c r="B312" s="280"/>
      <c r="C312" s="274" t="s">
        <v>632</v>
      </c>
      <c r="D312" s="275" t="s">
        <v>633</v>
      </c>
      <c r="E312" s="274" t="s">
        <v>540</v>
      </c>
      <c r="F312" s="151">
        <v>0.13</v>
      </c>
      <c r="G312" s="151">
        <v>22.27</v>
      </c>
      <c r="H312" s="250">
        <f t="shared" si="17"/>
        <v>2.8951000000000002</v>
      </c>
    </row>
    <row r="313" spans="2:8" ht="25.5">
      <c r="B313" s="280"/>
      <c r="C313" s="249">
        <v>88247</v>
      </c>
      <c r="D313" s="248" t="s">
        <v>668</v>
      </c>
      <c r="E313" s="249" t="s">
        <v>540</v>
      </c>
      <c r="F313" s="151">
        <v>0.13</v>
      </c>
      <c r="G313" s="151">
        <v>17.420000000000002</v>
      </c>
      <c r="H313" s="250">
        <f t="shared" si="17"/>
        <v>2.2646000000000002</v>
      </c>
    </row>
    <row r="314" spans="2:8">
      <c r="H314" s="402">
        <f>SUM(H308:H313)</f>
        <v>13.199700000000002</v>
      </c>
    </row>
    <row r="316" spans="2:8">
      <c r="B316" s="240" t="s">
        <v>26</v>
      </c>
      <c r="C316" s="403" t="s">
        <v>762</v>
      </c>
      <c r="D316" s="242" t="s">
        <v>617</v>
      </c>
      <c r="E316" s="243" t="s">
        <v>182</v>
      </c>
      <c r="F316" s="242" t="s">
        <v>618</v>
      </c>
      <c r="G316" s="242" t="s">
        <v>619</v>
      </c>
      <c r="H316" s="242" t="s">
        <v>620</v>
      </c>
    </row>
    <row r="317" spans="2:8" ht="22.5">
      <c r="B317" s="267" t="s">
        <v>7</v>
      </c>
      <c r="C317" s="151" t="s">
        <v>392</v>
      </c>
      <c r="D317" s="283" t="s">
        <v>509</v>
      </c>
      <c r="E317" s="151" t="s">
        <v>102</v>
      </c>
      <c r="F317" s="151"/>
      <c r="G317" s="151"/>
      <c r="H317" s="151"/>
    </row>
    <row r="318" spans="2:8">
      <c r="B318" s="151"/>
      <c r="C318" s="282">
        <v>39132</v>
      </c>
      <c r="D318" s="283" t="s">
        <v>763</v>
      </c>
      <c r="E318" s="151" t="s">
        <v>102</v>
      </c>
      <c r="F318" s="151">
        <v>1</v>
      </c>
      <c r="G318" s="151">
        <v>4.71</v>
      </c>
      <c r="H318" s="151">
        <f>F318*G318</f>
        <v>4.71</v>
      </c>
    </row>
    <row r="319" spans="2:8" ht="25.5">
      <c r="B319" s="151"/>
      <c r="C319" s="274" t="s">
        <v>632</v>
      </c>
      <c r="D319" s="275" t="s">
        <v>633</v>
      </c>
      <c r="E319" s="274" t="s">
        <v>540</v>
      </c>
      <c r="F319" s="151">
        <v>0.13</v>
      </c>
      <c r="G319" s="151">
        <v>22.27</v>
      </c>
      <c r="H319" s="250">
        <f t="shared" ref="H319:H320" si="18">F319*G319</f>
        <v>2.8951000000000002</v>
      </c>
    </row>
    <row r="320" spans="2:8" ht="25.5">
      <c r="B320" s="151"/>
      <c r="C320" s="249">
        <v>88247</v>
      </c>
      <c r="D320" s="248" t="s">
        <v>668</v>
      </c>
      <c r="E320" s="249" t="s">
        <v>540</v>
      </c>
      <c r="F320" s="151">
        <v>0.13</v>
      </c>
      <c r="G320" s="151">
        <v>17.420000000000002</v>
      </c>
      <c r="H320" s="250">
        <f t="shared" si="18"/>
        <v>2.2646000000000002</v>
      </c>
    </row>
    <row r="321" spans="2:8">
      <c r="H321" s="402">
        <f>SUM(H318:H320)</f>
        <v>9.8696999999999999</v>
      </c>
    </row>
    <row r="323" spans="2:8">
      <c r="B323" s="240" t="s">
        <v>26</v>
      </c>
      <c r="C323" s="403" t="s">
        <v>764</v>
      </c>
      <c r="D323" s="242" t="s">
        <v>617</v>
      </c>
      <c r="E323" s="243" t="s">
        <v>182</v>
      </c>
      <c r="F323" s="242" t="s">
        <v>618</v>
      </c>
      <c r="G323" s="242" t="s">
        <v>619</v>
      </c>
      <c r="H323" s="242" t="s">
        <v>620</v>
      </c>
    </row>
    <row r="324" spans="2:8" ht="22.5">
      <c r="B324" s="267" t="s">
        <v>7</v>
      </c>
      <c r="C324" s="255" t="s">
        <v>394</v>
      </c>
      <c r="D324" s="196" t="s">
        <v>765</v>
      </c>
      <c r="E324" s="284" t="s">
        <v>29</v>
      </c>
      <c r="F324" s="151"/>
      <c r="G324" s="151"/>
      <c r="H324" s="151"/>
    </row>
    <row r="325" spans="2:8">
      <c r="B325" s="151"/>
      <c r="C325" s="151">
        <v>2488</v>
      </c>
      <c r="D325" s="196" t="s">
        <v>766</v>
      </c>
      <c r="E325" s="151" t="s">
        <v>29</v>
      </c>
      <c r="F325" s="151">
        <v>1</v>
      </c>
      <c r="G325" s="151">
        <v>1.96</v>
      </c>
      <c r="H325" s="250">
        <f>F325*G325</f>
        <v>1.96</v>
      </c>
    </row>
    <row r="326" spans="2:8" ht="25.5">
      <c r="B326" s="151"/>
      <c r="C326" s="274" t="s">
        <v>632</v>
      </c>
      <c r="D326" s="275" t="s">
        <v>633</v>
      </c>
      <c r="E326" s="274" t="s">
        <v>540</v>
      </c>
      <c r="F326" s="151">
        <v>0.13</v>
      </c>
      <c r="G326" s="151">
        <v>22.27</v>
      </c>
      <c r="H326" s="250">
        <f t="shared" ref="H326:H327" si="19">F326*G326</f>
        <v>2.8951000000000002</v>
      </c>
    </row>
    <row r="327" spans="2:8" ht="25.5">
      <c r="B327" s="151"/>
      <c r="C327" s="249">
        <v>88247</v>
      </c>
      <c r="D327" s="248" t="s">
        <v>668</v>
      </c>
      <c r="E327" s="249" t="s">
        <v>540</v>
      </c>
      <c r="F327" s="151">
        <v>0.13</v>
      </c>
      <c r="G327" s="151">
        <v>17.420000000000002</v>
      </c>
      <c r="H327" s="250">
        <f t="shared" si="19"/>
        <v>2.2646000000000002</v>
      </c>
    </row>
    <row r="328" spans="2:8">
      <c r="H328" s="1300">
        <f>SUM(H325:H327)</f>
        <v>7.1196999999999999</v>
      </c>
    </row>
    <row r="330" spans="2:8">
      <c r="B330" s="240" t="s">
        <v>26</v>
      </c>
      <c r="C330" s="403" t="s">
        <v>404</v>
      </c>
      <c r="D330" s="242" t="s">
        <v>617</v>
      </c>
      <c r="E330" s="243" t="s">
        <v>182</v>
      </c>
      <c r="F330" s="242" t="s">
        <v>618</v>
      </c>
      <c r="G330" s="242" t="s">
        <v>619</v>
      </c>
      <c r="H330" s="242" t="s">
        <v>620</v>
      </c>
    </row>
    <row r="331" spans="2:8" ht="41.25" customHeight="1">
      <c r="B331" s="285" t="s">
        <v>26</v>
      </c>
      <c r="C331" s="159" t="s">
        <v>403</v>
      </c>
      <c r="D331" s="196" t="s">
        <v>767</v>
      </c>
      <c r="E331" s="286" t="s">
        <v>61</v>
      </c>
      <c r="F331" s="151"/>
      <c r="G331" s="151"/>
      <c r="H331" s="151"/>
    </row>
    <row r="332" spans="2:8" ht="33.75" customHeight="1">
      <c r="B332" s="151"/>
      <c r="C332" s="144" t="s">
        <v>768</v>
      </c>
      <c r="D332" s="196" t="s">
        <v>767</v>
      </c>
      <c r="E332" s="151" t="s">
        <v>69</v>
      </c>
      <c r="F332" s="151">
        <v>1.1000000000000001</v>
      </c>
      <c r="G332" s="151">
        <v>9.52</v>
      </c>
      <c r="H332" s="250">
        <f>F332*G332</f>
        <v>10.472</v>
      </c>
    </row>
    <row r="333" spans="2:8" ht="25.5">
      <c r="B333" s="151"/>
      <c r="C333" s="274" t="s">
        <v>632</v>
      </c>
      <c r="D333" s="275" t="s">
        <v>633</v>
      </c>
      <c r="E333" s="274" t="s">
        <v>540</v>
      </c>
      <c r="F333" s="151">
        <v>0.13</v>
      </c>
      <c r="G333" s="151">
        <v>22.27</v>
      </c>
      <c r="H333" s="250">
        <f t="shared" ref="H333:H334" si="20">F333*G333</f>
        <v>2.8951000000000002</v>
      </c>
    </row>
    <row r="334" spans="2:8" ht="25.5">
      <c r="B334" s="151"/>
      <c r="C334" s="249">
        <v>88247</v>
      </c>
      <c r="D334" s="248" t="s">
        <v>668</v>
      </c>
      <c r="E334" s="249" t="s">
        <v>540</v>
      </c>
      <c r="F334" s="151">
        <v>0.13</v>
      </c>
      <c r="G334" s="151">
        <v>17.420000000000002</v>
      </c>
      <c r="H334" s="250">
        <f t="shared" si="20"/>
        <v>2.2646000000000002</v>
      </c>
    </row>
    <row r="335" spans="2:8">
      <c r="H335" s="402">
        <f>SUM(H332:H334)</f>
        <v>15.6317</v>
      </c>
    </row>
    <row r="338" spans="2:13">
      <c r="B338" s="37" t="s">
        <v>26</v>
      </c>
      <c r="C338" s="405" t="s">
        <v>420</v>
      </c>
      <c r="D338" s="67" t="s">
        <v>617</v>
      </c>
      <c r="E338" s="57" t="s">
        <v>182</v>
      </c>
      <c r="F338" s="67" t="s">
        <v>618</v>
      </c>
      <c r="G338" s="67" t="s">
        <v>619</v>
      </c>
      <c r="H338" s="67" t="s">
        <v>620</v>
      </c>
    </row>
    <row r="339" spans="2:13" ht="80.25" customHeight="1">
      <c r="B339" s="42" t="s">
        <v>7</v>
      </c>
      <c r="C339" s="9" t="s">
        <v>419</v>
      </c>
      <c r="D339" s="17" t="s">
        <v>769</v>
      </c>
      <c r="E339" s="9" t="s">
        <v>102</v>
      </c>
      <c r="F339" s="9"/>
      <c r="G339" s="9"/>
      <c r="H339" s="9"/>
    </row>
    <row r="340" spans="2:13" ht="90" customHeight="1">
      <c r="B340" s="9" t="s">
        <v>770</v>
      </c>
      <c r="C340" s="9">
        <v>738</v>
      </c>
      <c r="D340" s="17" t="s">
        <v>771</v>
      </c>
      <c r="E340" s="9" t="s">
        <v>102</v>
      </c>
      <c r="F340" s="9">
        <v>1</v>
      </c>
      <c r="G340" s="9">
        <v>3540.69</v>
      </c>
      <c r="H340" s="13">
        <f>F340*G340</f>
        <v>3540.69</v>
      </c>
    </row>
    <row r="341" spans="2:13" ht="25.5">
      <c r="B341" s="9"/>
      <c r="C341" s="129" t="s">
        <v>632</v>
      </c>
      <c r="D341" s="116" t="s">
        <v>633</v>
      </c>
      <c r="E341" s="112" t="s">
        <v>540</v>
      </c>
      <c r="F341" s="113">
        <v>0.63300000000000001</v>
      </c>
      <c r="G341" s="117">
        <v>22.27</v>
      </c>
      <c r="H341" s="13">
        <f>F341*G341</f>
        <v>14.096909999999999</v>
      </c>
      <c r="M341" s="17"/>
    </row>
    <row r="342" spans="2:13" ht="22.5">
      <c r="B342" s="9"/>
      <c r="C342" s="134">
        <v>88248</v>
      </c>
      <c r="D342" s="17" t="s">
        <v>691</v>
      </c>
      <c r="E342" s="9" t="s">
        <v>540</v>
      </c>
      <c r="F342" s="9">
        <v>2.1145999999999998</v>
      </c>
      <c r="G342" s="9">
        <v>17.3</v>
      </c>
      <c r="H342" s="13">
        <f>F342*G342</f>
        <v>36.58258</v>
      </c>
    </row>
    <row r="343" spans="2:13" ht="22.5">
      <c r="B343" s="9"/>
      <c r="C343" s="134">
        <v>88267</v>
      </c>
      <c r="D343" s="17" t="s">
        <v>692</v>
      </c>
      <c r="E343" s="9" t="s">
        <v>540</v>
      </c>
      <c r="F343" s="9">
        <v>0.63300000000000001</v>
      </c>
      <c r="G343" s="9">
        <v>21.42</v>
      </c>
      <c r="H343" s="13">
        <f>F343*G343</f>
        <v>13.558860000000001</v>
      </c>
    </row>
    <row r="344" spans="2:13" ht="15">
      <c r="B344" s="48"/>
      <c r="C344" s="49"/>
      <c r="D344" s="50"/>
      <c r="E344" s="51"/>
      <c r="F344" s="51"/>
      <c r="G344" s="139" t="s">
        <v>628</v>
      </c>
      <c r="H344" s="287">
        <f>SUM(H340:H343)</f>
        <v>3604.9283500000001</v>
      </c>
    </row>
    <row r="345" spans="2:13">
      <c r="B345" s="1120" t="s">
        <v>772</v>
      </c>
      <c r="C345" s="1120"/>
      <c r="D345" s="1120"/>
      <c r="E345" s="54"/>
      <c r="F345" s="54"/>
      <c r="G345" s="54"/>
      <c r="H345" s="55"/>
    </row>
    <row r="348" spans="2:13">
      <c r="B348" s="262" t="s">
        <v>26</v>
      </c>
      <c r="C348" s="258" t="s">
        <v>423</v>
      </c>
      <c r="D348" s="242" t="s">
        <v>617</v>
      </c>
      <c r="E348" s="243" t="s">
        <v>182</v>
      </c>
      <c r="F348" s="242" t="s">
        <v>618</v>
      </c>
      <c r="G348" s="242" t="s">
        <v>619</v>
      </c>
      <c r="H348" s="242" t="s">
        <v>620</v>
      </c>
    </row>
    <row r="349" spans="2:13" ht="33.75">
      <c r="B349" s="151"/>
      <c r="C349" s="288" t="s">
        <v>422</v>
      </c>
      <c r="D349" s="244" t="s">
        <v>424</v>
      </c>
      <c r="E349" s="151"/>
      <c r="F349" s="151"/>
      <c r="G349" s="151"/>
      <c r="H349" s="151"/>
    </row>
    <row r="350" spans="2:13" ht="22.5">
      <c r="B350" s="151"/>
      <c r="C350" s="289" t="s">
        <v>773</v>
      </c>
      <c r="D350" s="244" t="s">
        <v>774</v>
      </c>
      <c r="E350" s="151" t="s">
        <v>69</v>
      </c>
      <c r="F350" s="151">
        <v>1.1000000000000001</v>
      </c>
      <c r="G350" s="151">
        <v>198.86</v>
      </c>
      <c r="H350" s="250">
        <f>F350*G350</f>
        <v>218.74600000000004</v>
      </c>
    </row>
    <row r="351" spans="2:13" ht="22.5">
      <c r="B351" s="151"/>
      <c r="C351" s="245">
        <v>88248</v>
      </c>
      <c r="D351" s="244" t="s">
        <v>691</v>
      </c>
      <c r="E351" s="151" t="s">
        <v>540</v>
      </c>
      <c r="F351" s="151">
        <v>0.62129999999999996</v>
      </c>
      <c r="G351" s="151">
        <v>17.3</v>
      </c>
      <c r="H351" s="250">
        <f t="shared" ref="H351:H352" si="21">F351*G351</f>
        <v>10.74849</v>
      </c>
    </row>
    <row r="352" spans="2:13" ht="22.5">
      <c r="B352" s="151"/>
      <c r="C352" s="245">
        <v>88267</v>
      </c>
      <c r="D352" s="244" t="s">
        <v>692</v>
      </c>
      <c r="E352" s="151" t="s">
        <v>540</v>
      </c>
      <c r="F352" s="151">
        <v>0.62129999999999996</v>
      </c>
      <c r="G352" s="151">
        <v>21.42</v>
      </c>
      <c r="H352" s="250">
        <f t="shared" si="21"/>
        <v>13.308246</v>
      </c>
    </row>
    <row r="353" spans="2:8">
      <c r="H353" s="1301">
        <f>SUM(H350:H352)</f>
        <v>242.80273600000004</v>
      </c>
    </row>
    <row r="355" spans="2:8">
      <c r="B355" s="37" t="s">
        <v>26</v>
      </c>
      <c r="C355" s="1006" t="s">
        <v>430</v>
      </c>
      <c r="D355" s="67" t="s">
        <v>617</v>
      </c>
      <c r="E355" s="57" t="s">
        <v>182</v>
      </c>
      <c r="F355" s="67" t="s">
        <v>618</v>
      </c>
      <c r="G355" s="67" t="s">
        <v>619</v>
      </c>
      <c r="H355" s="67" t="s">
        <v>620</v>
      </c>
    </row>
    <row r="356" spans="2:8" ht="22.5">
      <c r="B356" s="42" t="s">
        <v>7</v>
      </c>
      <c r="C356" s="1025" t="s">
        <v>429</v>
      </c>
      <c r="D356" s="17" t="s">
        <v>775</v>
      </c>
      <c r="E356" s="9" t="s">
        <v>102</v>
      </c>
      <c r="F356" s="9"/>
      <c r="G356" s="9"/>
      <c r="H356" s="9"/>
    </row>
    <row r="357" spans="2:8" ht="15">
      <c r="B357" s="9" t="s">
        <v>776</v>
      </c>
      <c r="C357" s="17"/>
      <c r="D357" s="17" t="s">
        <v>777</v>
      </c>
      <c r="E357" s="9" t="s">
        <v>102</v>
      </c>
      <c r="F357" s="9">
        <v>1</v>
      </c>
      <c r="G357" s="1026">
        <v>996.4</v>
      </c>
      <c r="H357" s="955">
        <f>F357*G357</f>
        <v>996.4</v>
      </c>
    </row>
    <row r="358" spans="2:8" ht="25.5">
      <c r="B358" s="9"/>
      <c r="C358" s="129" t="s">
        <v>632</v>
      </c>
      <c r="D358" s="116" t="s">
        <v>633</v>
      </c>
      <c r="E358" s="112" t="s">
        <v>540</v>
      </c>
      <c r="F358" s="113">
        <v>0.63300000000000001</v>
      </c>
      <c r="G358" s="117">
        <v>22.27</v>
      </c>
      <c r="H358" s="13">
        <f>F358*G358</f>
        <v>14.096909999999999</v>
      </c>
    </row>
    <row r="359" spans="2:8" ht="22.5">
      <c r="B359" s="9"/>
      <c r="C359" s="134">
        <v>88248</v>
      </c>
      <c r="D359" s="17" t="s">
        <v>691</v>
      </c>
      <c r="E359" s="9" t="s">
        <v>540</v>
      </c>
      <c r="F359" s="9">
        <v>2.1145999999999998</v>
      </c>
      <c r="G359" s="9">
        <v>17.3</v>
      </c>
      <c r="H359" s="13">
        <f>F359*G359</f>
        <v>36.58258</v>
      </c>
    </row>
    <row r="360" spans="2:8" ht="22.5">
      <c r="B360" s="9"/>
      <c r="C360" s="134">
        <v>88267</v>
      </c>
      <c r="D360" s="17" t="s">
        <v>692</v>
      </c>
      <c r="E360" s="9" t="s">
        <v>540</v>
      </c>
      <c r="F360" s="9">
        <v>0.63300000000000001</v>
      </c>
      <c r="G360" s="9">
        <v>21.42</v>
      </c>
      <c r="H360" s="13">
        <f>F360*G360</f>
        <v>13.558860000000001</v>
      </c>
    </row>
    <row r="361" spans="2:8">
      <c r="H361" s="415">
        <f>SUM(H357:H360)</f>
        <v>1060.6383499999999</v>
      </c>
    </row>
    <row r="364" spans="2:8">
      <c r="B364" s="37" t="s">
        <v>26</v>
      </c>
      <c r="C364" s="1006" t="s">
        <v>433</v>
      </c>
      <c r="D364" s="67" t="s">
        <v>617</v>
      </c>
      <c r="E364" s="57" t="s">
        <v>182</v>
      </c>
      <c r="F364" s="67" t="s">
        <v>618</v>
      </c>
      <c r="G364" s="67" t="s">
        <v>619</v>
      </c>
      <c r="H364" s="67" t="s">
        <v>620</v>
      </c>
    </row>
    <row r="365" spans="2:8" ht="42" customHeight="1">
      <c r="B365" s="42" t="s">
        <v>7</v>
      </c>
      <c r="C365" s="1025" t="s">
        <v>432</v>
      </c>
      <c r="D365" s="17" t="s">
        <v>434</v>
      </c>
      <c r="E365" s="9" t="s">
        <v>102</v>
      </c>
      <c r="F365" s="9"/>
      <c r="G365" s="9"/>
      <c r="H365" s="9"/>
    </row>
    <row r="366" spans="2:8" ht="15">
      <c r="B366" s="9" t="s">
        <v>776</v>
      </c>
      <c r="C366" s="9"/>
      <c r="D366" s="17" t="s">
        <v>778</v>
      </c>
      <c r="E366" s="9" t="s">
        <v>102</v>
      </c>
      <c r="F366" s="9">
        <v>1</v>
      </c>
      <c r="G366" s="1026">
        <v>775</v>
      </c>
      <c r="H366" s="956">
        <f>F366*G366</f>
        <v>775</v>
      </c>
    </row>
    <row r="367" spans="2:8" ht="28.5">
      <c r="B367" s="9"/>
      <c r="C367" s="9"/>
      <c r="D367" s="18" t="s">
        <v>779</v>
      </c>
      <c r="E367" s="9" t="s">
        <v>102</v>
      </c>
      <c r="F367" s="9">
        <v>0.1</v>
      </c>
      <c r="G367" s="9">
        <v>11.98</v>
      </c>
      <c r="H367" s="13">
        <f>F367*G367</f>
        <v>1.1980000000000002</v>
      </c>
    </row>
    <row r="368" spans="2:8" ht="25.5">
      <c r="B368" s="9"/>
      <c r="C368" s="129" t="s">
        <v>632</v>
      </c>
      <c r="D368" s="116" t="s">
        <v>633</v>
      </c>
      <c r="E368" s="112" t="s">
        <v>540</v>
      </c>
      <c r="F368" s="113">
        <v>0.63300000000000001</v>
      </c>
      <c r="G368" s="114">
        <v>22.27</v>
      </c>
      <c r="H368" s="13">
        <f>F368*G368</f>
        <v>14.096909999999999</v>
      </c>
    </row>
    <row r="369" spans="2:8" ht="42.75">
      <c r="B369" s="9"/>
      <c r="C369" s="9"/>
      <c r="D369" s="18" t="s">
        <v>780</v>
      </c>
      <c r="E369" s="9" t="s">
        <v>540</v>
      </c>
      <c r="F369" s="9">
        <v>1</v>
      </c>
      <c r="G369" s="9">
        <v>17.3</v>
      </c>
      <c r="H369" s="13">
        <f>F369*G369</f>
        <v>17.3</v>
      </c>
    </row>
    <row r="370" spans="2:8" ht="42.75">
      <c r="B370" s="9"/>
      <c r="C370" s="9"/>
      <c r="D370" s="18" t="s">
        <v>716</v>
      </c>
      <c r="E370" s="9" t="s">
        <v>540</v>
      </c>
      <c r="F370" s="9">
        <v>1</v>
      </c>
      <c r="G370" s="9">
        <v>21.42</v>
      </c>
      <c r="H370" s="13">
        <f>F370*G370</f>
        <v>21.42</v>
      </c>
    </row>
    <row r="371" spans="2:8">
      <c r="H371" s="1302">
        <f>SUM(H366:H370)</f>
        <v>829.01490999999987</v>
      </c>
    </row>
    <row r="374" spans="2:8" ht="15" customHeight="1">
      <c r="B374" s="240" t="s">
        <v>26</v>
      </c>
      <c r="C374" s="1007" t="s">
        <v>439</v>
      </c>
      <c r="D374" s="242" t="s">
        <v>617</v>
      </c>
      <c r="E374" s="243" t="s">
        <v>182</v>
      </c>
      <c r="F374" s="242" t="s">
        <v>618</v>
      </c>
      <c r="G374" s="242" t="s">
        <v>619</v>
      </c>
      <c r="H374" s="242" t="s">
        <v>620</v>
      </c>
    </row>
    <row r="375" spans="2:8" ht="51.75" customHeight="1">
      <c r="B375" s="267" t="s">
        <v>7</v>
      </c>
      <c r="C375" s="401" t="s">
        <v>435</v>
      </c>
      <c r="D375" s="244" t="s">
        <v>440</v>
      </c>
      <c r="E375" s="151" t="s">
        <v>102</v>
      </c>
      <c r="F375" s="151"/>
      <c r="G375" s="151"/>
      <c r="H375" s="151"/>
    </row>
    <row r="376" spans="2:8" ht="15" customHeight="1">
      <c r="B376" s="151" t="s">
        <v>776</v>
      </c>
      <c r="C376" s="151"/>
      <c r="D376" s="244" t="s">
        <v>781</v>
      </c>
      <c r="E376" s="151" t="s">
        <v>102</v>
      </c>
      <c r="F376" s="151">
        <v>1</v>
      </c>
      <c r="G376" s="1014">
        <v>1365</v>
      </c>
      <c r="H376" s="552">
        <f>F376*G376</f>
        <v>1365</v>
      </c>
    </row>
    <row r="377" spans="2:8" ht="15" customHeight="1">
      <c r="B377" s="151"/>
      <c r="C377" s="151"/>
      <c r="D377" s="178" t="s">
        <v>779</v>
      </c>
      <c r="E377" s="151" t="s">
        <v>102</v>
      </c>
      <c r="F377" s="151">
        <v>0.1</v>
      </c>
      <c r="G377" s="151">
        <v>11.98</v>
      </c>
      <c r="H377" s="250">
        <f>F377*G377</f>
        <v>1.1980000000000002</v>
      </c>
    </row>
    <row r="378" spans="2:8" ht="15" customHeight="1">
      <c r="B378" s="151"/>
      <c r="C378" s="151"/>
      <c r="D378" s="178" t="s">
        <v>780</v>
      </c>
      <c r="E378" s="151" t="s">
        <v>540</v>
      </c>
      <c r="F378" s="151">
        <v>1</v>
      </c>
      <c r="G378" s="151">
        <v>17.3</v>
      </c>
      <c r="H378" s="250">
        <f>F378*G378</f>
        <v>17.3</v>
      </c>
    </row>
    <row r="379" spans="2:8" ht="15" customHeight="1">
      <c r="B379" s="151"/>
      <c r="C379" s="151"/>
      <c r="D379" s="178" t="s">
        <v>716</v>
      </c>
      <c r="E379" s="151" t="s">
        <v>540</v>
      </c>
      <c r="F379" s="151">
        <v>1</v>
      </c>
      <c r="G379" s="151">
        <v>21.42</v>
      </c>
      <c r="H379" s="250">
        <f>F379*G379</f>
        <v>21.42</v>
      </c>
    </row>
    <row r="380" spans="2:8" ht="15" customHeight="1">
      <c r="H380" s="407">
        <f>SUM(H376:H379)</f>
        <v>1404.9180000000001</v>
      </c>
    </row>
    <row r="381" spans="2:8" ht="15" customHeight="1"/>
    <row r="382" spans="2:8" ht="15" customHeight="1">
      <c r="B382" s="240" t="s">
        <v>26</v>
      </c>
      <c r="C382" s="1007" t="s">
        <v>442</v>
      </c>
      <c r="D382" s="242" t="s">
        <v>617</v>
      </c>
      <c r="E382" s="243" t="s">
        <v>182</v>
      </c>
      <c r="F382" s="242" t="s">
        <v>618</v>
      </c>
      <c r="G382" s="242" t="s">
        <v>619</v>
      </c>
      <c r="H382" s="242" t="s">
        <v>620</v>
      </c>
    </row>
    <row r="383" spans="2:8" ht="41.25" customHeight="1">
      <c r="B383" s="267" t="s">
        <v>7</v>
      </c>
      <c r="C383" s="401" t="s">
        <v>438</v>
      </c>
      <c r="D383" s="244" t="s">
        <v>782</v>
      </c>
      <c r="E383" s="151" t="s">
        <v>102</v>
      </c>
      <c r="F383" s="151"/>
      <c r="G383" s="151"/>
      <c r="H383" s="151"/>
    </row>
    <row r="384" spans="2:8" ht="15" customHeight="1">
      <c r="B384" s="151" t="s">
        <v>776</v>
      </c>
      <c r="C384" s="151"/>
      <c r="D384" s="244" t="s">
        <v>783</v>
      </c>
      <c r="E384" s="151" t="s">
        <v>162</v>
      </c>
      <c r="F384" s="151">
        <v>1</v>
      </c>
      <c r="G384" s="1014">
        <v>756.25</v>
      </c>
      <c r="H384" s="552">
        <f>F384*G384</f>
        <v>756.25</v>
      </c>
    </row>
    <row r="385" spans="2:13" ht="15" customHeight="1">
      <c r="B385" s="151"/>
      <c r="C385" s="151"/>
      <c r="D385" s="178" t="s">
        <v>779</v>
      </c>
      <c r="E385" s="151" t="s">
        <v>102</v>
      </c>
      <c r="F385" s="151">
        <v>0.1</v>
      </c>
      <c r="G385" s="151">
        <v>11.98</v>
      </c>
      <c r="H385" s="250">
        <f>F385*G385</f>
        <v>1.1980000000000002</v>
      </c>
    </row>
    <row r="386" spans="2:13" ht="42.75">
      <c r="B386" s="151"/>
      <c r="C386" s="151"/>
      <c r="D386" s="178" t="s">
        <v>780</v>
      </c>
      <c r="E386" s="151" t="s">
        <v>540</v>
      </c>
      <c r="F386" s="151">
        <v>1</v>
      </c>
      <c r="G386" s="151">
        <v>17.3</v>
      </c>
      <c r="H386" s="250">
        <f>F386*G386</f>
        <v>17.3</v>
      </c>
    </row>
    <row r="387" spans="2:13" ht="42.75">
      <c r="B387" s="151"/>
      <c r="C387" s="151"/>
      <c r="D387" s="178" t="s">
        <v>716</v>
      </c>
      <c r="E387" s="151" t="s">
        <v>540</v>
      </c>
      <c r="F387" s="151">
        <v>1</v>
      </c>
      <c r="G387" s="151">
        <v>21.42</v>
      </c>
      <c r="H387" s="250">
        <f>F387*G387</f>
        <v>21.42</v>
      </c>
    </row>
    <row r="388" spans="2:13">
      <c r="H388" s="407">
        <f>SUM(H384:H387)</f>
        <v>796.16799999999989</v>
      </c>
    </row>
    <row r="389" spans="2:13">
      <c r="L389" s="224"/>
      <c r="M389" s="223"/>
    </row>
    <row r="390" spans="2:13">
      <c r="L390" s="224"/>
      <c r="M390" s="223"/>
    </row>
    <row r="391" spans="2:13">
      <c r="B391" s="37" t="s">
        <v>26</v>
      </c>
      <c r="C391" s="409" t="s">
        <v>448</v>
      </c>
      <c r="D391" s="67" t="s">
        <v>617</v>
      </c>
      <c r="E391" s="57" t="s">
        <v>182</v>
      </c>
      <c r="F391" s="67" t="s">
        <v>618</v>
      </c>
      <c r="G391" s="67" t="s">
        <v>619</v>
      </c>
      <c r="H391" s="67" t="s">
        <v>620</v>
      </c>
      <c r="L391" s="224"/>
      <c r="M391" s="223"/>
    </row>
    <row r="392" spans="2:13" ht="22.5">
      <c r="B392" s="42" t="s">
        <v>7</v>
      </c>
      <c r="C392" s="6" t="s">
        <v>444</v>
      </c>
      <c r="D392" s="17" t="s">
        <v>449</v>
      </c>
      <c r="E392" s="9" t="s">
        <v>102</v>
      </c>
      <c r="F392" s="9"/>
      <c r="G392" s="9"/>
      <c r="H392" s="9"/>
      <c r="L392" s="224"/>
      <c r="M392" s="223"/>
    </row>
    <row r="393" spans="2:13" ht="22.5">
      <c r="B393" s="9"/>
      <c r="C393" s="6" t="s">
        <v>784</v>
      </c>
      <c r="D393" s="17" t="s">
        <v>785</v>
      </c>
      <c r="E393" s="9" t="s">
        <v>102</v>
      </c>
      <c r="F393" s="9">
        <v>1</v>
      </c>
      <c r="G393" s="9">
        <v>384.23</v>
      </c>
      <c r="H393" s="13">
        <f>F393*G393</f>
        <v>384.23</v>
      </c>
      <c r="L393" s="224"/>
      <c r="M393" s="223"/>
    </row>
    <row r="394" spans="2:13" ht="28.5">
      <c r="B394" s="9"/>
      <c r="C394" s="9"/>
      <c r="D394" s="18" t="s">
        <v>779</v>
      </c>
      <c r="E394" s="9" t="s">
        <v>102</v>
      </c>
      <c r="F394" s="9">
        <v>3.5000000000000003E-2</v>
      </c>
      <c r="G394" s="9">
        <v>11.98</v>
      </c>
      <c r="H394" s="13">
        <f>F394*G394</f>
        <v>0.41930000000000006</v>
      </c>
      <c r="L394" s="224"/>
      <c r="M394" s="223"/>
    </row>
    <row r="395" spans="2:13" ht="28.5">
      <c r="B395" s="9"/>
      <c r="C395" s="9"/>
      <c r="D395" s="18" t="s">
        <v>786</v>
      </c>
      <c r="E395" s="9" t="s">
        <v>714</v>
      </c>
      <c r="F395" s="9">
        <v>8.0000000000000002E-3</v>
      </c>
      <c r="G395" s="9">
        <v>37.43</v>
      </c>
      <c r="H395" s="13">
        <f>F395*G395</f>
        <v>0.29943999999999998</v>
      </c>
      <c r="L395" s="224"/>
      <c r="M395" s="223"/>
    </row>
    <row r="396" spans="2:13" ht="42.75">
      <c r="B396" s="9"/>
      <c r="C396" s="9"/>
      <c r="D396" s="18" t="s">
        <v>780</v>
      </c>
      <c r="E396" s="9" t="s">
        <v>540</v>
      </c>
      <c r="F396" s="9">
        <v>0.75800000000000001</v>
      </c>
      <c r="G396" s="9">
        <v>17.3</v>
      </c>
      <c r="H396" s="13">
        <f>F396*G396</f>
        <v>13.1134</v>
      </c>
      <c r="L396" s="224"/>
      <c r="M396" s="223"/>
    </row>
    <row r="397" spans="2:13" ht="42.75">
      <c r="B397" s="9"/>
      <c r="C397" s="9"/>
      <c r="D397" s="18" t="s">
        <v>716</v>
      </c>
      <c r="E397" s="9" t="s">
        <v>540</v>
      </c>
      <c r="F397" s="9">
        <v>0.75800000000000001</v>
      </c>
      <c r="G397" s="9">
        <v>21.42</v>
      </c>
      <c r="H397" s="13">
        <f>F397*G397</f>
        <v>16.236360000000001</v>
      </c>
      <c r="L397" s="224"/>
      <c r="M397" s="223"/>
    </row>
    <row r="398" spans="2:13">
      <c r="H398" s="408">
        <f>SUM(H393:H397)</f>
        <v>414.29850000000005</v>
      </c>
      <c r="L398" s="222"/>
      <c r="M398" s="223"/>
    </row>
    <row r="401" spans="2:8">
      <c r="B401" s="240" t="s">
        <v>26</v>
      </c>
      <c r="C401" s="403" t="s">
        <v>787</v>
      </c>
      <c r="D401" s="242" t="s">
        <v>617</v>
      </c>
      <c r="E401" s="243" t="s">
        <v>182</v>
      </c>
      <c r="F401" s="242" t="s">
        <v>618</v>
      </c>
      <c r="G401" s="242" t="s">
        <v>619</v>
      </c>
      <c r="H401" s="242" t="s">
        <v>620</v>
      </c>
    </row>
    <row r="402" spans="2:8" ht="22.5">
      <c r="B402" s="254" t="s">
        <v>7</v>
      </c>
      <c r="C402" s="255" t="s">
        <v>475</v>
      </c>
      <c r="D402" s="244" t="s">
        <v>788</v>
      </c>
      <c r="E402" s="151" t="s">
        <v>102</v>
      </c>
      <c r="F402" s="151"/>
      <c r="G402" s="151"/>
      <c r="H402" s="151"/>
    </row>
    <row r="403" spans="2:8">
      <c r="B403" s="151"/>
      <c r="C403" s="256" t="s">
        <v>789</v>
      </c>
      <c r="D403" s="244" t="s">
        <v>790</v>
      </c>
      <c r="E403" s="151" t="s">
        <v>102</v>
      </c>
      <c r="F403" s="151">
        <v>1</v>
      </c>
      <c r="G403" s="151">
        <v>655.87</v>
      </c>
      <c r="H403" s="250">
        <f>F403*G403</f>
        <v>655.87</v>
      </c>
    </row>
    <row r="404" spans="2:8" ht="28.5">
      <c r="B404" s="151"/>
      <c r="C404" s="151"/>
      <c r="D404" s="178" t="s">
        <v>779</v>
      </c>
      <c r="E404" s="151" t="s">
        <v>102</v>
      </c>
      <c r="F404" s="151">
        <v>3.5000000000000003E-2</v>
      </c>
      <c r="G404" s="151">
        <v>11.98</v>
      </c>
      <c r="H404" s="250">
        <f t="shared" ref="H404:H407" si="22">F404*G404</f>
        <v>0.41930000000000006</v>
      </c>
    </row>
    <row r="405" spans="2:8" ht="28.5">
      <c r="B405" s="151"/>
      <c r="C405" s="151"/>
      <c r="D405" s="178" t="s">
        <v>786</v>
      </c>
      <c r="E405" s="151" t="s">
        <v>714</v>
      </c>
      <c r="F405" s="151">
        <v>8.0000000000000002E-3</v>
      </c>
      <c r="G405" s="151">
        <v>37.43</v>
      </c>
      <c r="H405" s="250">
        <f t="shared" si="22"/>
        <v>0.29943999999999998</v>
      </c>
    </row>
    <row r="406" spans="2:8" ht="42.75">
      <c r="B406" s="151"/>
      <c r="C406" s="151"/>
      <c r="D406" s="178" t="s">
        <v>780</v>
      </c>
      <c r="E406" s="151" t="s">
        <v>540</v>
      </c>
      <c r="F406" s="151">
        <v>0.75800000000000001</v>
      </c>
      <c r="G406" s="151">
        <v>17.3</v>
      </c>
      <c r="H406" s="250">
        <f t="shared" si="22"/>
        <v>13.1134</v>
      </c>
    </row>
    <row r="407" spans="2:8" ht="42.75">
      <c r="B407" s="151"/>
      <c r="C407" s="151"/>
      <c r="D407" s="178" t="s">
        <v>716</v>
      </c>
      <c r="E407" s="151" t="s">
        <v>540</v>
      </c>
      <c r="F407" s="151">
        <v>0.75800000000000001</v>
      </c>
      <c r="G407" s="151">
        <v>21.42</v>
      </c>
      <c r="H407" s="250">
        <f t="shared" si="22"/>
        <v>16.236360000000001</v>
      </c>
    </row>
    <row r="408" spans="2:8">
      <c r="H408" s="402">
        <f>SUM(H403:H407)</f>
        <v>685.93849999999998</v>
      </c>
    </row>
    <row r="411" spans="2:8">
      <c r="B411" s="240" t="s">
        <v>26</v>
      </c>
      <c r="C411" s="403" t="s">
        <v>210</v>
      </c>
      <c r="D411" s="242" t="s">
        <v>617</v>
      </c>
      <c r="E411" s="243" t="s">
        <v>182</v>
      </c>
      <c r="F411" s="242" t="s">
        <v>618</v>
      </c>
      <c r="G411" s="242" t="s">
        <v>619</v>
      </c>
      <c r="H411" s="242" t="s">
        <v>620</v>
      </c>
    </row>
    <row r="412" spans="2:8">
      <c r="B412" s="254" t="s">
        <v>7</v>
      </c>
      <c r="C412" s="254" t="s">
        <v>477</v>
      </c>
      <c r="D412" s="244" t="s">
        <v>211</v>
      </c>
      <c r="E412" s="151" t="s">
        <v>102</v>
      </c>
      <c r="F412" s="151"/>
      <c r="G412" s="151"/>
      <c r="H412" s="151"/>
    </row>
    <row r="413" spans="2:8">
      <c r="B413" s="151"/>
      <c r="C413" s="256" t="s">
        <v>791</v>
      </c>
      <c r="D413" s="244" t="s">
        <v>211</v>
      </c>
      <c r="E413" s="151" t="s">
        <v>102</v>
      </c>
      <c r="F413" s="151">
        <v>1</v>
      </c>
      <c r="G413" s="151">
        <v>324.58</v>
      </c>
      <c r="H413" s="250">
        <f>F413*G413</f>
        <v>324.58</v>
      </c>
    </row>
    <row r="414" spans="2:8" ht="28.5">
      <c r="B414" s="151"/>
      <c r="C414" s="151"/>
      <c r="D414" s="178" t="s">
        <v>779</v>
      </c>
      <c r="E414" s="151" t="s">
        <v>102</v>
      </c>
      <c r="F414" s="151">
        <v>3.5000000000000003E-2</v>
      </c>
      <c r="G414" s="151">
        <v>11.98</v>
      </c>
      <c r="H414" s="250">
        <f t="shared" ref="H414:H417" si="23">F414*G414</f>
        <v>0.41930000000000006</v>
      </c>
    </row>
    <row r="415" spans="2:8" ht="28.5">
      <c r="B415" s="151"/>
      <c r="C415" s="151"/>
      <c r="D415" s="178" t="s">
        <v>786</v>
      </c>
      <c r="E415" s="151" t="s">
        <v>714</v>
      </c>
      <c r="F415" s="151">
        <v>8.0000000000000002E-3</v>
      </c>
      <c r="G415" s="151">
        <v>37.43</v>
      </c>
      <c r="H415" s="250">
        <f t="shared" si="23"/>
        <v>0.29943999999999998</v>
      </c>
    </row>
    <row r="416" spans="2:8" ht="42.75">
      <c r="B416" s="151"/>
      <c r="C416" s="151"/>
      <c r="D416" s="178" t="s">
        <v>780</v>
      </c>
      <c r="E416" s="151" t="s">
        <v>540</v>
      </c>
      <c r="F416" s="151">
        <v>0.75800000000000001</v>
      </c>
      <c r="G416" s="151">
        <v>17.3</v>
      </c>
      <c r="H416" s="250">
        <f t="shared" si="23"/>
        <v>13.1134</v>
      </c>
    </row>
    <row r="417" spans="2:8" ht="42.75">
      <c r="B417" s="151"/>
      <c r="C417" s="151"/>
      <c r="D417" s="178" t="s">
        <v>716</v>
      </c>
      <c r="E417" s="151" t="s">
        <v>540</v>
      </c>
      <c r="F417" s="151">
        <v>0.75800000000000001</v>
      </c>
      <c r="G417" s="151">
        <v>21.42</v>
      </c>
      <c r="H417" s="250">
        <f t="shared" si="23"/>
        <v>16.236360000000001</v>
      </c>
    </row>
    <row r="418" spans="2:8">
      <c r="H418" s="402">
        <f>SUM(H413:H417)</f>
        <v>354.64850000000001</v>
      </c>
    </row>
    <row r="422" spans="2:8">
      <c r="B422" s="240" t="s">
        <v>26</v>
      </c>
      <c r="C422" s="403" t="s">
        <v>792</v>
      </c>
      <c r="D422" s="242" t="s">
        <v>617</v>
      </c>
      <c r="E422" s="243" t="s">
        <v>182</v>
      </c>
      <c r="F422" s="242" t="s">
        <v>618</v>
      </c>
      <c r="G422" s="242" t="s">
        <v>619</v>
      </c>
      <c r="H422" s="242" t="s">
        <v>620</v>
      </c>
    </row>
    <row r="423" spans="2:8" ht="54" customHeight="1">
      <c r="B423" s="254" t="s">
        <v>7</v>
      </c>
      <c r="C423" s="254" t="s">
        <v>479</v>
      </c>
      <c r="D423" s="244" t="s">
        <v>793</v>
      </c>
      <c r="E423" s="151" t="s">
        <v>102</v>
      </c>
      <c r="F423" s="151"/>
      <c r="G423" s="151"/>
      <c r="H423" s="151"/>
    </row>
    <row r="424" spans="2:8" ht="53.25" customHeight="1">
      <c r="B424" s="151"/>
      <c r="C424" s="256">
        <v>1791</v>
      </c>
      <c r="D424" s="244" t="s">
        <v>794</v>
      </c>
      <c r="E424" s="151" t="s">
        <v>102</v>
      </c>
      <c r="F424" s="151">
        <v>1</v>
      </c>
      <c r="G424" s="151">
        <v>240.46</v>
      </c>
      <c r="H424" s="250">
        <f>F424*G424</f>
        <v>240.46</v>
      </c>
    </row>
    <row r="425" spans="2:8" ht="28.5">
      <c r="B425" s="151"/>
      <c r="C425" s="151"/>
      <c r="D425" s="178" t="s">
        <v>779</v>
      </c>
      <c r="E425" s="151" t="s">
        <v>102</v>
      </c>
      <c r="F425" s="151">
        <v>3.5000000000000003E-2</v>
      </c>
      <c r="G425" s="151">
        <v>11.98</v>
      </c>
      <c r="H425" s="250">
        <f t="shared" ref="H425:H428" si="24">F425*G425</f>
        <v>0.41930000000000006</v>
      </c>
    </row>
    <row r="426" spans="2:8" ht="28.5">
      <c r="B426" s="151"/>
      <c r="C426" s="151"/>
      <c r="D426" s="178" t="s">
        <v>786</v>
      </c>
      <c r="E426" s="151" t="s">
        <v>714</v>
      </c>
      <c r="F426" s="151">
        <v>8.0000000000000002E-3</v>
      </c>
      <c r="G426" s="151">
        <v>37.43</v>
      </c>
      <c r="H426" s="250">
        <f t="shared" si="24"/>
        <v>0.29943999999999998</v>
      </c>
    </row>
    <row r="427" spans="2:8" ht="42.75">
      <c r="B427" s="151"/>
      <c r="C427" s="151"/>
      <c r="D427" s="178" t="s">
        <v>780</v>
      </c>
      <c r="E427" s="151" t="s">
        <v>540</v>
      </c>
      <c r="F427" s="151">
        <v>0.75800000000000001</v>
      </c>
      <c r="G427" s="151">
        <v>17.3</v>
      </c>
      <c r="H427" s="250">
        <f t="shared" si="24"/>
        <v>13.1134</v>
      </c>
    </row>
    <row r="428" spans="2:8" ht="42.75">
      <c r="B428" s="151"/>
      <c r="C428" s="151"/>
      <c r="D428" s="178" t="s">
        <v>716</v>
      </c>
      <c r="E428" s="151" t="s">
        <v>540</v>
      </c>
      <c r="F428" s="151">
        <v>0.75800000000000001</v>
      </c>
      <c r="G428" s="151">
        <v>21.42</v>
      </c>
      <c r="H428" s="250">
        <f t="shared" si="24"/>
        <v>16.236360000000001</v>
      </c>
    </row>
    <row r="429" spans="2:8">
      <c r="H429" s="402">
        <f>SUM(H424:H428)</f>
        <v>270.52850000000001</v>
      </c>
    </row>
    <row r="432" spans="2:8">
      <c r="B432" s="240" t="s">
        <v>26</v>
      </c>
      <c r="C432" s="1008" t="s">
        <v>795</v>
      </c>
      <c r="D432" s="242" t="s">
        <v>617</v>
      </c>
      <c r="E432" s="243" t="s">
        <v>182</v>
      </c>
      <c r="F432" s="242" t="s">
        <v>618</v>
      </c>
      <c r="G432" s="242" t="s">
        <v>619</v>
      </c>
      <c r="H432" s="242" t="s">
        <v>620</v>
      </c>
    </row>
    <row r="433" spans="2:9">
      <c r="B433" s="267" t="s">
        <v>7</v>
      </c>
      <c r="C433" s="1079" t="s">
        <v>481</v>
      </c>
      <c r="D433" s="508" t="s">
        <v>796</v>
      </c>
      <c r="E433" s="151" t="s">
        <v>102</v>
      </c>
      <c r="F433" s="151"/>
      <c r="G433" s="151"/>
      <c r="H433" s="151"/>
    </row>
    <row r="434" spans="2:9">
      <c r="B434" s="151"/>
      <c r="C434" s="151"/>
      <c r="D434" s="244" t="s">
        <v>796</v>
      </c>
      <c r="E434" s="151" t="s">
        <v>102</v>
      </c>
      <c r="F434" s="151">
        <v>1</v>
      </c>
      <c r="G434" s="958">
        <v>8381.5650000000005</v>
      </c>
      <c r="H434" s="552">
        <f>F434*G434</f>
        <v>8381.5650000000005</v>
      </c>
      <c r="I434" s="461"/>
    </row>
    <row r="435" spans="2:9" ht="28.5">
      <c r="B435" s="151"/>
      <c r="C435" s="151"/>
      <c r="D435" s="178" t="s">
        <v>779</v>
      </c>
      <c r="E435" s="151" t="s">
        <v>102</v>
      </c>
      <c r="F435" s="151">
        <v>3.5000000000000003E-2</v>
      </c>
      <c r="G435" s="151">
        <v>11.98</v>
      </c>
      <c r="H435" s="250">
        <f t="shared" ref="H435:H438" si="25">F435*G435</f>
        <v>0.41930000000000006</v>
      </c>
    </row>
    <row r="436" spans="2:9" ht="28.5">
      <c r="B436" s="151"/>
      <c r="C436" s="151"/>
      <c r="D436" s="178" t="s">
        <v>786</v>
      </c>
      <c r="E436" s="151" t="s">
        <v>714</v>
      </c>
      <c r="F436" s="151">
        <v>8.0000000000000002E-3</v>
      </c>
      <c r="G436" s="151">
        <v>37.43</v>
      </c>
      <c r="H436" s="250">
        <f t="shared" si="25"/>
        <v>0.29943999999999998</v>
      </c>
    </row>
    <row r="437" spans="2:9" ht="42.75">
      <c r="B437" s="151"/>
      <c r="C437" s="151"/>
      <c r="D437" s="178" t="s">
        <v>780</v>
      </c>
      <c r="E437" s="151" t="s">
        <v>540</v>
      </c>
      <c r="F437" s="151">
        <v>0.75800000000000001</v>
      </c>
      <c r="G437" s="151">
        <v>17.3</v>
      </c>
      <c r="H437" s="250">
        <f t="shared" si="25"/>
        <v>13.1134</v>
      </c>
    </row>
    <row r="438" spans="2:9" ht="42.75">
      <c r="B438" s="151"/>
      <c r="C438" s="151"/>
      <c r="D438" s="178" t="s">
        <v>716</v>
      </c>
      <c r="E438" s="151" t="s">
        <v>540</v>
      </c>
      <c r="F438" s="151">
        <v>0.75800000000000001</v>
      </c>
      <c r="G438" s="151">
        <v>21.42</v>
      </c>
      <c r="H438" s="250">
        <f t="shared" si="25"/>
        <v>16.236360000000001</v>
      </c>
    </row>
    <row r="439" spans="2:9">
      <c r="H439" s="1300">
        <f>SUM(H434:H438)</f>
        <v>8411.6335000000017</v>
      </c>
    </row>
    <row r="442" spans="2:9">
      <c r="B442" s="240" t="s">
        <v>26</v>
      </c>
      <c r="C442" s="253" t="s">
        <v>797</v>
      </c>
      <c r="D442" s="242" t="s">
        <v>617</v>
      </c>
      <c r="E442" s="243" t="s">
        <v>182</v>
      </c>
      <c r="F442" s="242" t="s">
        <v>618</v>
      </c>
      <c r="G442" s="242" t="s">
        <v>619</v>
      </c>
      <c r="H442" s="242" t="s">
        <v>620</v>
      </c>
    </row>
    <row r="443" spans="2:9" ht="22.5">
      <c r="B443" s="267" t="s">
        <v>7</v>
      </c>
      <c r="C443" s="293" t="s">
        <v>508</v>
      </c>
      <c r="D443" s="283" t="s">
        <v>507</v>
      </c>
      <c r="E443" s="151" t="s">
        <v>69</v>
      </c>
      <c r="F443" s="151"/>
      <c r="G443" s="151"/>
      <c r="H443" s="151"/>
    </row>
    <row r="444" spans="2:9">
      <c r="B444" s="151" t="s">
        <v>75</v>
      </c>
      <c r="C444" s="282"/>
      <c r="D444" s="283" t="s">
        <v>798</v>
      </c>
      <c r="E444" s="151" t="s">
        <v>69</v>
      </c>
      <c r="F444" s="151">
        <v>1.1000000000000001</v>
      </c>
      <c r="G444" s="957">
        <v>95.06</v>
      </c>
      <c r="H444" s="552">
        <f>F444*G444</f>
        <v>104.56600000000002</v>
      </c>
      <c r="I444" s="461"/>
    </row>
    <row r="445" spans="2:9" ht="25.5">
      <c r="B445" s="151"/>
      <c r="C445" s="274" t="s">
        <v>632</v>
      </c>
      <c r="D445" s="275" t="s">
        <v>633</v>
      </c>
      <c r="E445" s="274" t="s">
        <v>540</v>
      </c>
      <c r="F445" s="291">
        <v>0.75</v>
      </c>
      <c r="G445" s="292">
        <v>22.27</v>
      </c>
      <c r="H445" s="250">
        <f t="shared" ref="H445:H446" si="26">F445*G445</f>
        <v>16.702500000000001</v>
      </c>
    </row>
    <row r="446" spans="2:9" ht="25.5">
      <c r="B446" s="151"/>
      <c r="C446" s="249">
        <v>88247</v>
      </c>
      <c r="D446" s="248" t="s">
        <v>668</v>
      </c>
      <c r="E446" s="249" t="s">
        <v>540</v>
      </c>
      <c r="F446" s="291">
        <v>0.75</v>
      </c>
      <c r="G446" s="292">
        <v>17.420000000000002</v>
      </c>
      <c r="H446" s="250">
        <f t="shared" si="26"/>
        <v>13.065000000000001</v>
      </c>
    </row>
    <row r="447" spans="2:9">
      <c r="H447" s="663">
        <f>SUM(H444:H446)</f>
        <v>134.33350000000002</v>
      </c>
    </row>
    <row r="449" spans="2:10">
      <c r="B449" s="240" t="s">
        <v>26</v>
      </c>
      <c r="C449" s="403" t="s">
        <v>799</v>
      </c>
      <c r="D449" s="242" t="s">
        <v>617</v>
      </c>
      <c r="E449" s="243" t="s">
        <v>182</v>
      </c>
      <c r="F449" s="242" t="s">
        <v>618</v>
      </c>
      <c r="G449" s="242" t="s">
        <v>619</v>
      </c>
      <c r="H449" s="242" t="s">
        <v>620</v>
      </c>
    </row>
    <row r="450" spans="2:10" ht="33.75">
      <c r="B450" s="267" t="s">
        <v>7</v>
      </c>
      <c r="C450" s="151" t="s">
        <v>510</v>
      </c>
      <c r="D450" s="244" t="s">
        <v>800</v>
      </c>
      <c r="E450" s="151" t="s">
        <v>102</v>
      </c>
      <c r="F450" s="151"/>
      <c r="G450" s="151"/>
      <c r="H450" s="151"/>
      <c r="J450" s="266"/>
    </row>
    <row r="451" spans="2:10" ht="57">
      <c r="B451" s="151"/>
      <c r="C451" s="151">
        <v>39132</v>
      </c>
      <c r="D451" s="178" t="s">
        <v>801</v>
      </c>
      <c r="E451" s="151" t="s">
        <v>102</v>
      </c>
      <c r="F451" s="151">
        <v>1</v>
      </c>
      <c r="G451" s="151">
        <v>4.71</v>
      </c>
      <c r="H451" s="250">
        <f t="shared" ref="H451:H453" si="27">F451*G451</f>
        <v>4.71</v>
      </c>
    </row>
    <row r="452" spans="2:10" ht="25.5">
      <c r="B452" s="151"/>
      <c r="C452" s="274" t="s">
        <v>632</v>
      </c>
      <c r="D452" s="275" t="s">
        <v>633</v>
      </c>
      <c r="E452" s="274" t="s">
        <v>540</v>
      </c>
      <c r="F452" s="291">
        <v>0.25</v>
      </c>
      <c r="G452" s="292">
        <v>22.27</v>
      </c>
      <c r="H452" s="250">
        <f t="shared" si="27"/>
        <v>5.5674999999999999</v>
      </c>
    </row>
    <row r="453" spans="2:10" ht="25.5">
      <c r="B453" s="151"/>
      <c r="C453" s="249">
        <v>88247</v>
      </c>
      <c r="D453" s="248" t="s">
        <v>668</v>
      </c>
      <c r="E453" s="249" t="s">
        <v>540</v>
      </c>
      <c r="F453" s="291">
        <v>0.25</v>
      </c>
      <c r="G453" s="292">
        <v>17.420000000000002</v>
      </c>
      <c r="H453" s="250">
        <f t="shared" si="27"/>
        <v>4.3550000000000004</v>
      </c>
    </row>
    <row r="454" spans="2:10">
      <c r="H454" s="410">
        <f>SUM(H451:H453)</f>
        <v>14.6325</v>
      </c>
    </row>
    <row r="456" spans="2:10">
      <c r="B456" s="240" t="s">
        <v>26</v>
      </c>
      <c r="C456" s="241" t="s">
        <v>277</v>
      </c>
      <c r="D456" s="242" t="s">
        <v>617</v>
      </c>
      <c r="E456" s="243" t="s">
        <v>182</v>
      </c>
      <c r="F456" s="242" t="s">
        <v>618</v>
      </c>
      <c r="G456" s="242" t="s">
        <v>619</v>
      </c>
      <c r="H456" s="242" t="s">
        <v>620</v>
      </c>
    </row>
    <row r="457" spans="2:10" ht="33.75">
      <c r="B457" s="254" t="s">
        <v>26</v>
      </c>
      <c r="C457" s="255" t="s">
        <v>276</v>
      </c>
      <c r="D457" s="225" t="s">
        <v>278</v>
      </c>
      <c r="E457" s="151" t="s">
        <v>102</v>
      </c>
      <c r="F457" s="151"/>
      <c r="G457" s="151"/>
      <c r="H457" s="151"/>
    </row>
    <row r="458" spans="2:10" ht="33.75" customHeight="1">
      <c r="B458" s="151" t="s">
        <v>36</v>
      </c>
      <c r="C458" s="256">
        <v>3930</v>
      </c>
      <c r="D458" s="244" t="s">
        <v>802</v>
      </c>
      <c r="E458" s="151" t="s">
        <v>102</v>
      </c>
      <c r="F458" s="151">
        <v>1</v>
      </c>
      <c r="G458" s="151">
        <v>109.28</v>
      </c>
      <c r="H458" s="250">
        <f>F458*G458</f>
        <v>109.28</v>
      </c>
    </row>
    <row r="459" spans="2:10">
      <c r="B459" s="151"/>
      <c r="C459" s="151">
        <v>3148</v>
      </c>
      <c r="D459" s="244" t="s">
        <v>234</v>
      </c>
      <c r="E459" s="151" t="s">
        <v>328</v>
      </c>
      <c r="F459" s="151">
        <v>4.5199999999999997E-2</v>
      </c>
      <c r="G459" s="151">
        <v>11.98</v>
      </c>
      <c r="H459" s="250">
        <f t="shared" ref="H459:H462" si="28">F459*G459</f>
        <v>0.54149599999999998</v>
      </c>
    </row>
    <row r="460" spans="2:10" ht="22.5">
      <c r="B460" s="151"/>
      <c r="C460" s="151">
        <v>7307</v>
      </c>
      <c r="D460" s="244" t="s">
        <v>713</v>
      </c>
      <c r="E460" s="151" t="s">
        <v>714</v>
      </c>
      <c r="F460" s="151">
        <v>1.0500000000000001E-2</v>
      </c>
      <c r="G460" s="151">
        <v>37.43</v>
      </c>
      <c r="H460" s="250">
        <f t="shared" si="28"/>
        <v>0.393015</v>
      </c>
    </row>
    <row r="461" spans="2:10" ht="22.5">
      <c r="B461" s="151"/>
      <c r="C461" s="151">
        <v>88248</v>
      </c>
      <c r="D461" s="244" t="s">
        <v>715</v>
      </c>
      <c r="E461" s="151" t="s">
        <v>540</v>
      </c>
      <c r="F461" s="151">
        <v>0.8387</v>
      </c>
      <c r="G461" s="151">
        <v>17.3</v>
      </c>
      <c r="H461" s="250">
        <f t="shared" si="28"/>
        <v>14.509510000000001</v>
      </c>
    </row>
    <row r="462" spans="2:10" ht="22.5">
      <c r="B462" s="151"/>
      <c r="C462" s="151">
        <v>88267</v>
      </c>
      <c r="D462" s="244" t="s">
        <v>716</v>
      </c>
      <c r="E462" s="151" t="s">
        <v>540</v>
      </c>
      <c r="F462" s="151">
        <v>0.8387</v>
      </c>
      <c r="G462" s="151">
        <v>21.42</v>
      </c>
      <c r="H462" s="250">
        <f t="shared" si="28"/>
        <v>17.964954000000002</v>
      </c>
    </row>
    <row r="463" spans="2:10" ht="15">
      <c r="H463" s="414">
        <f>SUM(H458:H462)</f>
        <v>142.688975</v>
      </c>
    </row>
    <row r="464" spans="2:10" ht="15">
      <c r="H464" s="400"/>
    </row>
    <row r="465" spans="2:8" ht="15">
      <c r="H465" s="400"/>
    </row>
    <row r="466" spans="2:8">
      <c r="B466" s="240" t="s">
        <v>26</v>
      </c>
      <c r="C466" s="253" t="s">
        <v>354</v>
      </c>
      <c r="D466" s="242" t="s">
        <v>617</v>
      </c>
      <c r="E466" s="243" t="s">
        <v>182</v>
      </c>
      <c r="F466" s="242" t="s">
        <v>618</v>
      </c>
      <c r="G466" s="242" t="s">
        <v>619</v>
      </c>
      <c r="H466" s="242" t="s">
        <v>620</v>
      </c>
    </row>
    <row r="467" spans="2:8" ht="82.5" customHeight="1">
      <c r="B467" s="267" t="s">
        <v>7</v>
      </c>
      <c r="C467" s="151" t="s">
        <v>353</v>
      </c>
      <c r="D467" s="196" t="s">
        <v>355</v>
      </c>
      <c r="E467" s="151" t="s">
        <v>102</v>
      </c>
      <c r="F467" s="151"/>
      <c r="G467" s="151"/>
      <c r="H467" s="151"/>
    </row>
    <row r="468" spans="2:8" ht="78.75" customHeight="1">
      <c r="B468" s="151"/>
      <c r="C468" s="159" t="s">
        <v>803</v>
      </c>
      <c r="D468" s="196" t="s">
        <v>804</v>
      </c>
      <c r="E468" s="151" t="s">
        <v>102</v>
      </c>
      <c r="F468" s="151">
        <v>1</v>
      </c>
      <c r="G468" s="151">
        <v>26.9</v>
      </c>
      <c r="H468" s="151">
        <f>F468*G468</f>
        <v>26.9</v>
      </c>
    </row>
    <row r="469" spans="2:8" ht="78.75" customHeight="1">
      <c r="B469" s="151"/>
      <c r="C469" s="274" t="s">
        <v>632</v>
      </c>
      <c r="D469" s="275" t="s">
        <v>633</v>
      </c>
      <c r="E469" s="274" t="s">
        <v>540</v>
      </c>
      <c r="F469" s="151">
        <v>0.13</v>
      </c>
      <c r="G469" s="151">
        <v>22.27</v>
      </c>
      <c r="H469" s="250">
        <f t="shared" ref="H469:H470" si="29">F469*G469</f>
        <v>2.8951000000000002</v>
      </c>
    </row>
    <row r="470" spans="2:8" ht="78.75" customHeight="1">
      <c r="B470" s="151"/>
      <c r="C470" s="249">
        <v>88247</v>
      </c>
      <c r="D470" s="248" t="s">
        <v>668</v>
      </c>
      <c r="E470" s="249" t="s">
        <v>540</v>
      </c>
      <c r="F470" s="151">
        <v>0.13</v>
      </c>
      <c r="G470" s="151">
        <v>17.420000000000002</v>
      </c>
      <c r="H470" s="250">
        <f t="shared" si="29"/>
        <v>2.2646000000000002</v>
      </c>
    </row>
    <row r="471" spans="2:8">
      <c r="H471" s="1300">
        <f>SUM(H468:H470)</f>
        <v>32.059699999999999</v>
      </c>
    </row>
    <row r="473" spans="2:8">
      <c r="B473" s="453" t="s">
        <v>26</v>
      </c>
      <c r="C473" s="459" t="s">
        <v>805</v>
      </c>
      <c r="D473" s="454" t="s">
        <v>617</v>
      </c>
      <c r="E473" s="455" t="s">
        <v>182</v>
      </c>
      <c r="F473" s="454" t="s">
        <v>618</v>
      </c>
      <c r="G473" s="454" t="s">
        <v>619</v>
      </c>
      <c r="H473" s="454" t="s">
        <v>620</v>
      </c>
    </row>
    <row r="474" spans="2:8">
      <c r="B474" s="456" t="s">
        <v>7</v>
      </c>
      <c r="C474" s="198" t="s">
        <v>537</v>
      </c>
      <c r="D474" s="196" t="s">
        <v>579</v>
      </c>
      <c r="E474" s="198" t="s">
        <v>55</v>
      </c>
      <c r="F474" s="198">
        <v>1</v>
      </c>
      <c r="G474" s="198"/>
      <c r="H474" s="198"/>
    </row>
    <row r="475" spans="2:8" ht="22.5">
      <c r="B475" s="198" t="s">
        <v>36</v>
      </c>
      <c r="C475" s="198" t="s">
        <v>806</v>
      </c>
      <c r="D475" s="196" t="s">
        <v>807</v>
      </c>
      <c r="E475" s="198" t="s">
        <v>55</v>
      </c>
      <c r="F475" s="198">
        <v>1.1000000000000001</v>
      </c>
      <c r="G475" s="198">
        <v>0.44</v>
      </c>
      <c r="H475" s="979">
        <f>F475*G475</f>
        <v>0.48400000000000004</v>
      </c>
    </row>
    <row r="476" spans="2:8" ht="22.5">
      <c r="B476" s="198" t="s">
        <v>36</v>
      </c>
      <c r="C476" s="198">
        <v>99803</v>
      </c>
      <c r="D476" s="196" t="s">
        <v>808</v>
      </c>
      <c r="E476" s="198" t="s">
        <v>55</v>
      </c>
      <c r="F476" s="198">
        <v>1.1000000000000001</v>
      </c>
      <c r="G476" s="198">
        <v>1.72</v>
      </c>
      <c r="H476" s="979">
        <f t="shared" ref="H476:H477" si="30">F476*G476</f>
        <v>1.8920000000000001</v>
      </c>
    </row>
    <row r="477" spans="2:8" ht="22.5">
      <c r="B477" s="198" t="s">
        <v>36</v>
      </c>
      <c r="C477" s="198" t="s">
        <v>809</v>
      </c>
      <c r="D477" s="196" t="s">
        <v>810</v>
      </c>
      <c r="E477" s="198" t="s">
        <v>55</v>
      </c>
      <c r="F477" s="198">
        <v>1.1000000000000001</v>
      </c>
      <c r="G477" s="198">
        <v>0.71</v>
      </c>
      <c r="H477" s="979">
        <f t="shared" si="30"/>
        <v>0.78100000000000003</v>
      </c>
    </row>
    <row r="478" spans="2:8">
      <c r="B478" s="457"/>
      <c r="C478" s="458"/>
      <c r="D478" s="458"/>
      <c r="E478" s="458"/>
      <c r="F478" s="458"/>
      <c r="G478" s="198" t="s">
        <v>628</v>
      </c>
      <c r="H478" s="1303">
        <f>SUM(H475:H477)</f>
        <v>3.1570000000000005</v>
      </c>
    </row>
    <row r="479" spans="2:8">
      <c r="B479" s="175" t="s">
        <v>811</v>
      </c>
      <c r="C479" s="177"/>
      <c r="D479" s="177"/>
      <c r="E479" s="177"/>
      <c r="F479" s="177"/>
      <c r="G479" s="177"/>
      <c r="H479" s="416"/>
    </row>
    <row r="482" spans="2:8">
      <c r="B482" s="968" t="s">
        <v>26</v>
      </c>
      <c r="C482" s="969" t="s">
        <v>32</v>
      </c>
      <c r="D482" s="970" t="s">
        <v>617</v>
      </c>
      <c r="E482" s="971" t="s">
        <v>182</v>
      </c>
      <c r="F482" s="970" t="s">
        <v>618</v>
      </c>
      <c r="G482" s="970" t="s">
        <v>619</v>
      </c>
      <c r="H482" s="970" t="s">
        <v>620</v>
      </c>
    </row>
    <row r="483" spans="2:8">
      <c r="B483" s="972" t="s">
        <v>7</v>
      </c>
      <c r="C483" s="1083" t="s">
        <v>30</v>
      </c>
      <c r="D483" s="1084" t="s">
        <v>33</v>
      </c>
      <c r="E483" s="1083" t="s">
        <v>34</v>
      </c>
      <c r="F483" s="1083">
        <v>1</v>
      </c>
      <c r="G483" s="1083"/>
      <c r="H483" s="1083"/>
    </row>
    <row r="484" spans="2:8">
      <c r="B484" s="1083" t="s">
        <v>36</v>
      </c>
      <c r="C484" s="1083">
        <v>10527</v>
      </c>
      <c r="D484" s="1084" t="s">
        <v>33</v>
      </c>
      <c r="E484" s="1083" t="s">
        <v>812</v>
      </c>
      <c r="F484" s="1083">
        <v>3</v>
      </c>
      <c r="G484" s="1083">
        <v>11.5</v>
      </c>
      <c r="H484" s="1083">
        <f>F484*G484</f>
        <v>34.5</v>
      </c>
    </row>
    <row r="485" spans="2:8">
      <c r="B485" s="1083" t="s">
        <v>36</v>
      </c>
      <c r="C485" s="1083">
        <v>97064</v>
      </c>
      <c r="D485" s="973" t="s">
        <v>813</v>
      </c>
      <c r="E485" s="1083" t="s">
        <v>69</v>
      </c>
      <c r="F485" s="1083">
        <v>6</v>
      </c>
      <c r="G485" s="1083">
        <v>18.989999999999998</v>
      </c>
      <c r="H485" s="1083">
        <f t="shared" ref="H485" si="31">F485*G485</f>
        <v>113.94</v>
      </c>
    </row>
    <row r="486" spans="2:8">
      <c r="B486" s="457"/>
      <c r="C486" s="458"/>
      <c r="D486" s="458"/>
      <c r="E486" s="458"/>
      <c r="F486" s="458"/>
      <c r="G486" s="967" t="s">
        <v>628</v>
      </c>
      <c r="H486" s="1304">
        <f>SUM(H484:H485)</f>
        <v>148.44</v>
      </c>
    </row>
    <row r="487" spans="2:8">
      <c r="B487" s="175" t="s">
        <v>811</v>
      </c>
      <c r="C487" s="177"/>
      <c r="D487" s="177"/>
      <c r="E487" s="177"/>
      <c r="F487" s="177"/>
      <c r="G487" s="177"/>
      <c r="H487" s="416"/>
    </row>
    <row r="489" spans="2:8">
      <c r="B489" s="453" t="s">
        <v>26</v>
      </c>
      <c r="C489" s="459" t="s">
        <v>814</v>
      </c>
      <c r="D489" s="454" t="s">
        <v>617</v>
      </c>
      <c r="E489" s="455" t="s">
        <v>182</v>
      </c>
      <c r="F489" s="454" t="s">
        <v>618</v>
      </c>
      <c r="G489" s="454" t="s">
        <v>619</v>
      </c>
      <c r="H489" s="454" t="s">
        <v>620</v>
      </c>
    </row>
    <row r="490" spans="2:8" ht="22.5">
      <c r="B490" s="456" t="s">
        <v>7</v>
      </c>
      <c r="C490" s="198" t="s">
        <v>30</v>
      </c>
      <c r="D490" s="587" t="s">
        <v>523</v>
      </c>
      <c r="E490" s="198" t="s">
        <v>102</v>
      </c>
      <c r="F490" s="198">
        <v>1</v>
      </c>
      <c r="G490" s="198"/>
      <c r="H490" s="198"/>
    </row>
    <row r="491" spans="2:8">
      <c r="B491" s="198" t="s">
        <v>36</v>
      </c>
      <c r="C491" s="652">
        <v>1562</v>
      </c>
      <c r="D491" s="587" t="s">
        <v>815</v>
      </c>
      <c r="E491" s="600" t="s">
        <v>217</v>
      </c>
      <c r="F491" s="198">
        <v>1</v>
      </c>
      <c r="G491" s="198">
        <v>17.57</v>
      </c>
      <c r="H491" s="979">
        <f>F491*G491</f>
        <v>17.57</v>
      </c>
    </row>
    <row r="492" spans="2:8" ht="25.5">
      <c r="B492" s="198"/>
      <c r="C492" s="274" t="s">
        <v>632</v>
      </c>
      <c r="D492" s="275" t="s">
        <v>633</v>
      </c>
      <c r="E492" s="274" t="s">
        <v>540</v>
      </c>
      <c r="F492" s="151">
        <v>0.13</v>
      </c>
      <c r="G492" s="151">
        <v>22.27</v>
      </c>
      <c r="H492" s="979">
        <f t="shared" ref="H492:H493" si="32">F492*G492</f>
        <v>2.8951000000000002</v>
      </c>
    </row>
    <row r="493" spans="2:8" ht="25.5">
      <c r="B493" s="198" t="s">
        <v>36</v>
      </c>
      <c r="C493" s="249">
        <v>88247</v>
      </c>
      <c r="D493" s="248" t="s">
        <v>668</v>
      </c>
      <c r="E493" s="249" t="s">
        <v>540</v>
      </c>
      <c r="F493" s="151">
        <v>0.13</v>
      </c>
      <c r="G493" s="151">
        <v>17.420000000000002</v>
      </c>
      <c r="H493" s="979">
        <f t="shared" si="32"/>
        <v>2.2646000000000002</v>
      </c>
    </row>
    <row r="494" spans="2:8">
      <c r="B494" s="457"/>
      <c r="C494" s="458"/>
      <c r="D494" s="458"/>
      <c r="E494" s="458"/>
      <c r="F494" s="458"/>
      <c r="G494" s="198" t="s">
        <v>628</v>
      </c>
      <c r="H494" s="1303">
        <f>SUM(H491:H493)</f>
        <v>22.729700000000001</v>
      </c>
    </row>
    <row r="495" spans="2:8">
      <c r="B495" s="175" t="s">
        <v>811</v>
      </c>
      <c r="C495" s="177"/>
      <c r="D495" s="177"/>
      <c r="E495" s="177"/>
      <c r="F495" s="177"/>
      <c r="G495" s="177"/>
      <c r="H495" s="1305"/>
    </row>
    <row r="498" spans="2:8">
      <c r="B498" s="453" t="s">
        <v>26</v>
      </c>
      <c r="C498" s="459" t="s">
        <v>816</v>
      </c>
      <c r="D498" s="454" t="s">
        <v>617</v>
      </c>
      <c r="E498" s="455" t="s">
        <v>182</v>
      </c>
      <c r="F498" s="454" t="s">
        <v>618</v>
      </c>
      <c r="G498" s="454" t="s">
        <v>619</v>
      </c>
      <c r="H498" s="454" t="s">
        <v>620</v>
      </c>
    </row>
    <row r="499" spans="2:8" ht="45">
      <c r="B499" s="456" t="s">
        <v>7</v>
      </c>
      <c r="C499" s="198" t="s">
        <v>30</v>
      </c>
      <c r="D499" s="587" t="s">
        <v>532</v>
      </c>
      <c r="E499" s="198" t="s">
        <v>102</v>
      </c>
      <c r="F499" s="198">
        <v>1</v>
      </c>
      <c r="G499" s="198"/>
      <c r="H499" s="198"/>
    </row>
    <row r="500" spans="2:8" ht="33.75">
      <c r="B500" s="198" t="s">
        <v>36</v>
      </c>
      <c r="C500" s="652">
        <v>34643</v>
      </c>
      <c r="D500" s="587" t="s">
        <v>817</v>
      </c>
      <c r="E500" s="600" t="s">
        <v>102</v>
      </c>
      <c r="F500" s="198">
        <v>1</v>
      </c>
      <c r="G500" s="198">
        <v>37.909999999999997</v>
      </c>
      <c r="H500" s="979">
        <f>F500*G500</f>
        <v>37.909999999999997</v>
      </c>
    </row>
    <row r="501" spans="2:8" ht="25.5">
      <c r="B501" s="198"/>
      <c r="C501" s="274" t="s">
        <v>632</v>
      </c>
      <c r="D501" s="275" t="s">
        <v>633</v>
      </c>
      <c r="E501" s="274" t="s">
        <v>540</v>
      </c>
      <c r="F501" s="151">
        <v>0.13</v>
      </c>
      <c r="G501" s="151">
        <v>22.27</v>
      </c>
      <c r="H501" s="979">
        <f t="shared" ref="H501:H502" si="33">F501*G501</f>
        <v>2.8951000000000002</v>
      </c>
    </row>
    <row r="502" spans="2:8" ht="25.5">
      <c r="B502" s="198" t="s">
        <v>36</v>
      </c>
      <c r="C502" s="249">
        <v>88247</v>
      </c>
      <c r="D502" s="248" t="s">
        <v>668</v>
      </c>
      <c r="E502" s="249" t="s">
        <v>540</v>
      </c>
      <c r="F502" s="151">
        <v>0.13</v>
      </c>
      <c r="G502" s="151">
        <v>17.420000000000002</v>
      </c>
      <c r="H502" s="979">
        <f t="shared" si="33"/>
        <v>2.2646000000000002</v>
      </c>
    </row>
    <row r="503" spans="2:8">
      <c r="B503" s="457"/>
      <c r="C503" s="458"/>
      <c r="D503" s="458"/>
      <c r="E503" s="458"/>
      <c r="F503" s="458"/>
      <c r="G503" s="198" t="s">
        <v>628</v>
      </c>
      <c r="H503" s="1303">
        <f>SUM(H500:H502)</f>
        <v>43.069699999999997</v>
      </c>
    </row>
    <row r="504" spans="2:8">
      <c r="B504" s="175" t="s">
        <v>811</v>
      </c>
      <c r="C504" s="177"/>
      <c r="D504" s="177"/>
      <c r="E504" s="177"/>
      <c r="F504" s="177"/>
      <c r="G504" s="177"/>
      <c r="H504" s="416"/>
    </row>
    <row r="507" spans="2:8">
      <c r="B507" s="453" t="s">
        <v>26</v>
      </c>
      <c r="C507" s="459" t="s">
        <v>818</v>
      </c>
      <c r="D507" s="454" t="s">
        <v>617</v>
      </c>
      <c r="E507" s="455" t="s">
        <v>182</v>
      </c>
      <c r="F507" s="454" t="s">
        <v>618</v>
      </c>
      <c r="G507" s="454" t="s">
        <v>619</v>
      </c>
      <c r="H507" s="454" t="s">
        <v>620</v>
      </c>
    </row>
    <row r="508" spans="2:8">
      <c r="B508" s="456" t="s">
        <v>7</v>
      </c>
      <c r="C508" s="198" t="s">
        <v>30</v>
      </c>
      <c r="D508" s="587" t="s">
        <v>819</v>
      </c>
      <c r="E508" s="198" t="s">
        <v>102</v>
      </c>
      <c r="F508" s="198">
        <v>1</v>
      </c>
      <c r="G508" s="198"/>
      <c r="H508" s="198"/>
    </row>
    <row r="509" spans="2:8" ht="22.5">
      <c r="B509" s="198" t="s">
        <v>36</v>
      </c>
      <c r="C509" s="652">
        <v>41421</v>
      </c>
      <c r="D509" s="587" t="s">
        <v>534</v>
      </c>
      <c r="E509" s="600" t="s">
        <v>328</v>
      </c>
      <c r="F509" s="198">
        <v>1</v>
      </c>
      <c r="G509" s="198">
        <v>11.88</v>
      </c>
      <c r="H509" s="979">
        <f>F509*G509</f>
        <v>11.88</v>
      </c>
    </row>
    <row r="510" spans="2:8" ht="25.5">
      <c r="B510" s="198"/>
      <c r="C510" s="274" t="s">
        <v>632</v>
      </c>
      <c r="D510" s="275" t="s">
        <v>633</v>
      </c>
      <c r="E510" s="274" t="s">
        <v>540</v>
      </c>
      <c r="F510" s="151">
        <v>0.13</v>
      </c>
      <c r="G510" s="151">
        <v>22.27</v>
      </c>
      <c r="H510" s="979">
        <f t="shared" ref="H510:H511" si="34">F510*G510</f>
        <v>2.8951000000000002</v>
      </c>
    </row>
    <row r="511" spans="2:8" ht="25.5">
      <c r="B511" s="198" t="s">
        <v>36</v>
      </c>
      <c r="C511" s="249">
        <v>88247</v>
      </c>
      <c r="D511" s="248" t="s">
        <v>668</v>
      </c>
      <c r="E511" s="249" t="s">
        <v>540</v>
      </c>
      <c r="F511" s="151">
        <v>0.13</v>
      </c>
      <c r="G511" s="151">
        <v>17.420000000000002</v>
      </c>
      <c r="H511" s="979">
        <f t="shared" si="34"/>
        <v>2.2646000000000002</v>
      </c>
    </row>
    <row r="512" spans="2:8">
      <c r="B512" s="457"/>
      <c r="C512" s="458"/>
      <c r="D512" s="458"/>
      <c r="E512" s="458"/>
      <c r="F512" s="458"/>
      <c r="G512" s="198" t="s">
        <v>628</v>
      </c>
      <c r="H512" s="1303">
        <f>SUM(H509:H511)</f>
        <v>17.039700000000003</v>
      </c>
    </row>
    <row r="513" spans="2:13">
      <c r="B513" s="175" t="s">
        <v>811</v>
      </c>
      <c r="C513" s="177"/>
      <c r="D513" s="177"/>
      <c r="E513" s="177"/>
      <c r="F513" s="177"/>
      <c r="G513" s="177"/>
      <c r="H513" s="416"/>
    </row>
    <row r="519" spans="2:13" ht="15">
      <c r="G519" s="1122" t="s">
        <v>820</v>
      </c>
      <c r="H519" s="1122"/>
      <c r="I519" s="1122"/>
      <c r="J519" s="1122"/>
      <c r="K519" s="1121" t="s">
        <v>821</v>
      </c>
      <c r="L519" s="1121"/>
      <c r="M519" s="1121"/>
    </row>
    <row r="520" spans="2:13" ht="45.75">
      <c r="B520" s="240" t="s">
        <v>26</v>
      </c>
      <c r="C520" s="945">
        <v>59</v>
      </c>
      <c r="D520" s="178" t="s">
        <v>822</v>
      </c>
      <c r="E520" s="151"/>
      <c r="F520" s="151"/>
      <c r="G520" s="942" t="s">
        <v>823</v>
      </c>
      <c r="H520" s="942" t="s">
        <v>824</v>
      </c>
      <c r="I520" s="942" t="s">
        <v>825</v>
      </c>
      <c r="J520" s="942" t="s">
        <v>826</v>
      </c>
      <c r="K520" s="943" t="s">
        <v>827</v>
      </c>
      <c r="L520" s="943" t="s">
        <v>828</v>
      </c>
      <c r="M520" s="943" t="s">
        <v>829</v>
      </c>
    </row>
    <row r="521" spans="2:13" ht="24.75" customHeight="1">
      <c r="B521" s="267" t="s">
        <v>7</v>
      </c>
      <c r="C521" s="253"/>
      <c r="D521" s="242" t="s">
        <v>617</v>
      </c>
      <c r="E521" s="243" t="s">
        <v>182</v>
      </c>
      <c r="F521" s="242" t="s">
        <v>618</v>
      </c>
      <c r="G521" s="944" t="s">
        <v>619</v>
      </c>
      <c r="H521" s="447" t="s">
        <v>619</v>
      </c>
      <c r="I521" s="447" t="s">
        <v>619</v>
      </c>
      <c r="J521" s="447" t="s">
        <v>619</v>
      </c>
      <c r="K521" s="447" t="s">
        <v>619</v>
      </c>
      <c r="L521" s="447" t="s">
        <v>619</v>
      </c>
      <c r="M521" s="447" t="s">
        <v>619</v>
      </c>
    </row>
    <row r="522" spans="2:13" ht="22.5">
      <c r="B522" s="509" t="s">
        <v>36</v>
      </c>
      <c r="C522" s="513" t="s">
        <v>588</v>
      </c>
      <c r="D522" s="448" t="s">
        <v>830</v>
      </c>
      <c r="E522" s="151" t="s">
        <v>540</v>
      </c>
      <c r="F522" s="151">
        <v>1</v>
      </c>
      <c r="G522" s="1004">
        <v>33.21</v>
      </c>
      <c r="H522" s="250">
        <f t="shared" ref="H522:H531" si="35">G522*1.2</f>
        <v>39.851999999999997</v>
      </c>
      <c r="I522" s="250">
        <f t="shared" ref="I522:I531" si="36">G522*1.5</f>
        <v>49.814999999999998</v>
      </c>
      <c r="J522" s="250">
        <f t="shared" ref="J522:J531" si="37">G522*2</f>
        <v>66.42</v>
      </c>
      <c r="K522" s="948">
        <f t="shared" ref="K522:K531" si="38">H522-G522</f>
        <v>6.6419999999999959</v>
      </c>
      <c r="L522" s="948">
        <f t="shared" ref="L522:L531" si="39">I522-G522</f>
        <v>16.604999999999997</v>
      </c>
      <c r="M522" s="948">
        <f t="shared" ref="M522:M531" si="40">J522-G522</f>
        <v>33.21</v>
      </c>
    </row>
    <row r="523" spans="2:13" ht="15">
      <c r="B523" s="509" t="s">
        <v>36</v>
      </c>
      <c r="C523" s="513" t="s">
        <v>598</v>
      </c>
      <c r="D523" s="448" t="s">
        <v>831</v>
      </c>
      <c r="E523" s="151" t="s">
        <v>540</v>
      </c>
      <c r="F523" s="151">
        <v>1</v>
      </c>
      <c r="G523" s="1004">
        <v>22.31</v>
      </c>
      <c r="H523" s="250">
        <f t="shared" si="35"/>
        <v>26.771999999999998</v>
      </c>
      <c r="I523" s="250">
        <f t="shared" si="36"/>
        <v>33.464999999999996</v>
      </c>
      <c r="J523" s="250">
        <f t="shared" si="37"/>
        <v>44.62</v>
      </c>
      <c r="K523" s="948">
        <f t="shared" si="38"/>
        <v>4.4619999999999997</v>
      </c>
      <c r="L523" s="948">
        <f t="shared" si="39"/>
        <v>11.154999999999998</v>
      </c>
      <c r="M523" s="948">
        <f t="shared" si="40"/>
        <v>22.31</v>
      </c>
    </row>
    <row r="524" spans="2:13" ht="15">
      <c r="B524" s="509" t="s">
        <v>36</v>
      </c>
      <c r="C524" s="517">
        <v>88316</v>
      </c>
      <c r="D524" s="510" t="s">
        <v>627</v>
      </c>
      <c r="E524" s="151" t="s">
        <v>540</v>
      </c>
      <c r="F524" s="151">
        <v>1</v>
      </c>
      <c r="G524" s="1004">
        <v>17.829999999999998</v>
      </c>
      <c r="H524" s="250">
        <f t="shared" si="35"/>
        <v>21.395999999999997</v>
      </c>
      <c r="I524" s="250">
        <f t="shared" si="36"/>
        <v>26.744999999999997</v>
      </c>
      <c r="J524" s="250">
        <f t="shared" si="37"/>
        <v>35.659999999999997</v>
      </c>
      <c r="K524" s="948">
        <f t="shared" si="38"/>
        <v>3.5659999999999989</v>
      </c>
      <c r="L524" s="948">
        <f t="shared" si="39"/>
        <v>8.9149999999999991</v>
      </c>
      <c r="M524" s="948">
        <f t="shared" si="40"/>
        <v>17.829999999999998</v>
      </c>
    </row>
    <row r="525" spans="2:13" ht="15">
      <c r="B525" s="509" t="s">
        <v>36</v>
      </c>
      <c r="C525" s="514" t="s">
        <v>652</v>
      </c>
      <c r="D525" s="511" t="s">
        <v>653</v>
      </c>
      <c r="E525" s="151" t="s">
        <v>540</v>
      </c>
      <c r="F525" s="151">
        <v>1</v>
      </c>
      <c r="G525" s="1004">
        <v>21.91</v>
      </c>
      <c r="H525" s="250">
        <f t="shared" si="35"/>
        <v>26.291999999999998</v>
      </c>
      <c r="I525" s="250">
        <f t="shared" si="36"/>
        <v>32.865000000000002</v>
      </c>
      <c r="J525" s="250">
        <f t="shared" si="37"/>
        <v>43.82</v>
      </c>
      <c r="K525" s="948">
        <f t="shared" si="38"/>
        <v>4.3819999999999979</v>
      </c>
      <c r="L525" s="948">
        <f t="shared" si="39"/>
        <v>10.955000000000002</v>
      </c>
      <c r="M525" s="948">
        <f t="shared" si="40"/>
        <v>21.91</v>
      </c>
    </row>
    <row r="526" spans="2:13" ht="15">
      <c r="B526" s="509" t="s">
        <v>36</v>
      </c>
      <c r="C526" s="518" t="s">
        <v>626</v>
      </c>
      <c r="D526" s="511" t="s">
        <v>627</v>
      </c>
      <c r="E526" s="151" t="s">
        <v>540</v>
      </c>
      <c r="F526" s="151">
        <v>1</v>
      </c>
      <c r="G526" s="1004">
        <v>17.829999999999998</v>
      </c>
      <c r="H526" s="250">
        <f t="shared" si="35"/>
        <v>21.395999999999997</v>
      </c>
      <c r="I526" s="250">
        <f t="shared" si="36"/>
        <v>26.744999999999997</v>
      </c>
      <c r="J526" s="250">
        <f t="shared" si="37"/>
        <v>35.659999999999997</v>
      </c>
      <c r="K526" s="948">
        <f t="shared" si="38"/>
        <v>3.5659999999999989</v>
      </c>
      <c r="L526" s="948">
        <f t="shared" si="39"/>
        <v>8.9149999999999991</v>
      </c>
      <c r="M526" s="948">
        <f t="shared" si="40"/>
        <v>17.829999999999998</v>
      </c>
    </row>
    <row r="527" spans="2:13" ht="15">
      <c r="B527" s="509" t="s">
        <v>36</v>
      </c>
      <c r="C527" s="515" t="s">
        <v>632</v>
      </c>
      <c r="D527" s="949" t="s">
        <v>633</v>
      </c>
      <c r="E527" s="151" t="s">
        <v>540</v>
      </c>
      <c r="F527" s="151">
        <v>1</v>
      </c>
      <c r="G527" s="1004">
        <v>22.27</v>
      </c>
      <c r="H527" s="250">
        <f t="shared" si="35"/>
        <v>26.724</v>
      </c>
      <c r="I527" s="250">
        <f t="shared" si="36"/>
        <v>33.405000000000001</v>
      </c>
      <c r="J527" s="250">
        <f t="shared" si="37"/>
        <v>44.54</v>
      </c>
      <c r="K527" s="948">
        <f t="shared" si="38"/>
        <v>4.4540000000000006</v>
      </c>
      <c r="L527" s="948">
        <f t="shared" si="39"/>
        <v>11.135000000000002</v>
      </c>
      <c r="M527" s="948">
        <f t="shared" si="40"/>
        <v>22.27</v>
      </c>
    </row>
    <row r="528" spans="2:13" ht="15">
      <c r="B528" s="509" t="s">
        <v>36</v>
      </c>
      <c r="C528" s="517">
        <v>88316</v>
      </c>
      <c r="D528" s="512" t="s">
        <v>627</v>
      </c>
      <c r="E528" s="151" t="s">
        <v>540</v>
      </c>
      <c r="F528" s="151">
        <v>1</v>
      </c>
      <c r="G528" s="1004">
        <v>17.829999999999998</v>
      </c>
      <c r="H528" s="250">
        <f t="shared" si="35"/>
        <v>21.395999999999997</v>
      </c>
      <c r="I528" s="250">
        <f t="shared" si="36"/>
        <v>26.744999999999997</v>
      </c>
      <c r="J528" s="250">
        <f t="shared" si="37"/>
        <v>35.659999999999997</v>
      </c>
      <c r="K528" s="948">
        <f t="shared" si="38"/>
        <v>3.5659999999999989</v>
      </c>
      <c r="L528" s="948">
        <f t="shared" si="39"/>
        <v>8.9149999999999991</v>
      </c>
      <c r="M528" s="948">
        <f t="shared" si="40"/>
        <v>17.829999999999998</v>
      </c>
    </row>
    <row r="529" spans="2:13" ht="22.5">
      <c r="B529" s="509" t="s">
        <v>36</v>
      </c>
      <c r="C529" s="516">
        <v>88248</v>
      </c>
      <c r="D529" s="244" t="s">
        <v>691</v>
      </c>
      <c r="E529" s="151" t="s">
        <v>540</v>
      </c>
      <c r="F529" s="151">
        <v>1</v>
      </c>
      <c r="G529" s="1004">
        <v>17.3</v>
      </c>
      <c r="H529" s="250">
        <f t="shared" si="35"/>
        <v>20.76</v>
      </c>
      <c r="I529" s="250">
        <f t="shared" si="36"/>
        <v>25.950000000000003</v>
      </c>
      <c r="J529" s="250">
        <f t="shared" si="37"/>
        <v>34.6</v>
      </c>
      <c r="K529" s="948">
        <f t="shared" si="38"/>
        <v>3.4600000000000009</v>
      </c>
      <c r="L529" s="948">
        <f t="shared" si="39"/>
        <v>8.6500000000000021</v>
      </c>
      <c r="M529" s="948">
        <f t="shared" si="40"/>
        <v>17.3</v>
      </c>
    </row>
    <row r="530" spans="2:13" ht="22.5">
      <c r="B530" s="509" t="s">
        <v>36</v>
      </c>
      <c r="C530" s="516">
        <v>88267</v>
      </c>
      <c r="D530" s="244" t="s">
        <v>692</v>
      </c>
      <c r="E530" s="151" t="s">
        <v>540</v>
      </c>
      <c r="F530" s="151">
        <v>1</v>
      </c>
      <c r="G530" s="1004">
        <v>21.42</v>
      </c>
      <c r="H530" s="250">
        <f t="shared" si="35"/>
        <v>25.704000000000001</v>
      </c>
      <c r="I530" s="250">
        <f t="shared" si="36"/>
        <v>32.130000000000003</v>
      </c>
      <c r="J530" s="250">
        <f t="shared" si="37"/>
        <v>42.84</v>
      </c>
      <c r="K530" s="948">
        <f t="shared" si="38"/>
        <v>4.2839999999999989</v>
      </c>
      <c r="L530" s="948">
        <f t="shared" si="39"/>
        <v>10.71</v>
      </c>
      <c r="M530" s="948">
        <f t="shared" si="40"/>
        <v>21.42</v>
      </c>
    </row>
    <row r="531" spans="2:13" ht="12.75" customHeight="1">
      <c r="B531" s="509" t="s">
        <v>36</v>
      </c>
      <c r="C531" s="516">
        <v>88309</v>
      </c>
      <c r="D531" s="244" t="s">
        <v>700</v>
      </c>
      <c r="E531" s="151" t="s">
        <v>540</v>
      </c>
      <c r="F531" s="151">
        <v>1</v>
      </c>
      <c r="G531" s="1004">
        <v>22.03</v>
      </c>
      <c r="H531" s="250">
        <f t="shared" si="35"/>
        <v>26.436</v>
      </c>
      <c r="I531" s="250">
        <f t="shared" si="36"/>
        <v>33.045000000000002</v>
      </c>
      <c r="J531" s="250">
        <f t="shared" si="37"/>
        <v>44.06</v>
      </c>
      <c r="K531" s="948">
        <f t="shared" si="38"/>
        <v>4.4059999999999988</v>
      </c>
      <c r="L531" s="948">
        <f t="shared" si="39"/>
        <v>11.015000000000001</v>
      </c>
      <c r="M531" s="948">
        <f t="shared" si="40"/>
        <v>22.03</v>
      </c>
    </row>
    <row r="532" spans="2:13" hidden="1">
      <c r="B532" s="151"/>
      <c r="C532" s="519">
        <v>88316</v>
      </c>
      <c r="D532" s="244" t="s">
        <v>701</v>
      </c>
      <c r="E532" s="151" t="s">
        <v>540</v>
      </c>
      <c r="F532" s="151"/>
      <c r="G532" s="946">
        <v>17.829999999999998</v>
      </c>
      <c r="H532" s="151"/>
      <c r="I532" s="151">
        <f t="shared" ref="I532" si="41">G532*1.2</f>
        <v>21.395999999999997</v>
      </c>
      <c r="J532" s="151">
        <f t="shared" ref="J532" si="42">G532*1.5</f>
        <v>26.744999999999997</v>
      </c>
      <c r="K532" s="151">
        <f t="shared" ref="K532" si="43">G532*2</f>
        <v>35.659999999999997</v>
      </c>
    </row>
    <row r="533" spans="2:13">
      <c r="B533" s="411"/>
      <c r="C533" s="412"/>
      <c r="D533" s="413"/>
      <c r="E533" s="270"/>
      <c r="F533" s="413"/>
      <c r="G533" s="947"/>
      <c r="H533" s="413"/>
    </row>
    <row r="534" spans="2:13">
      <c r="B534" s="270"/>
      <c r="D534" s="223"/>
    </row>
    <row r="537" spans="2:13">
      <c r="B537" s="411"/>
      <c r="C537" s="412"/>
      <c r="D537" s="413"/>
      <c r="E537" s="270"/>
      <c r="F537" s="413"/>
      <c r="G537" s="413"/>
      <c r="H537" s="413"/>
    </row>
    <row r="538" spans="2:13">
      <c r="B538" s="270"/>
      <c r="D538" s="223"/>
    </row>
    <row r="540" spans="2:13">
      <c r="B540" s="411"/>
      <c r="C540" s="412"/>
      <c r="D540" s="413"/>
      <c r="E540" s="270"/>
      <c r="F540" s="413"/>
      <c r="G540" s="413"/>
      <c r="H540" s="413"/>
    </row>
    <row r="541" spans="2:13">
      <c r="B541" s="270"/>
      <c r="D541" s="223"/>
    </row>
    <row r="545" spans="2:8">
      <c r="B545" s="411"/>
      <c r="C545" s="412"/>
      <c r="D545" s="413"/>
      <c r="E545" s="270"/>
      <c r="F545" s="413"/>
      <c r="G545" s="413"/>
      <c r="H545" s="413"/>
    </row>
    <row r="546" spans="2:8">
      <c r="B546" s="270"/>
      <c r="D546" s="223"/>
    </row>
    <row r="550" spans="2:8">
      <c r="B550" s="411"/>
      <c r="C550" s="412"/>
      <c r="D550" s="413"/>
      <c r="E550" s="270"/>
      <c r="F550" s="413"/>
      <c r="G550" s="413"/>
      <c r="H550" s="413"/>
    </row>
    <row r="551" spans="2:8">
      <c r="B551" s="270"/>
      <c r="D551" s="223"/>
    </row>
    <row r="555" spans="2:8">
      <c r="B555" s="411"/>
      <c r="C555" s="412"/>
      <c r="D555" s="413"/>
      <c r="E555" s="270"/>
      <c r="F555" s="413"/>
      <c r="G555" s="413"/>
      <c r="H555" s="413"/>
    </row>
    <row r="556" spans="2:8">
      <c r="B556" s="270"/>
      <c r="D556" s="223"/>
    </row>
    <row r="567" ht="109.5" customHeight="1"/>
  </sheetData>
  <mergeCells count="20">
    <mergeCell ref="B37:D37"/>
    <mergeCell ref="B52:D52"/>
    <mergeCell ref="B105:D105"/>
    <mergeCell ref="B114:D114"/>
    <mergeCell ref="B122:D122"/>
    <mergeCell ref="B62:D62"/>
    <mergeCell ref="B80:D80"/>
    <mergeCell ref="B72:D72"/>
    <mergeCell ref="B5:H5"/>
    <mergeCell ref="B6:H6"/>
    <mergeCell ref="B7:H7"/>
    <mergeCell ref="B21:D21"/>
    <mergeCell ref="B29:D29"/>
    <mergeCell ref="B130:D130"/>
    <mergeCell ref="B138:D138"/>
    <mergeCell ref="B147:D147"/>
    <mergeCell ref="B162:D162"/>
    <mergeCell ref="K519:M519"/>
    <mergeCell ref="G519:J519"/>
    <mergeCell ref="B345:D345"/>
  </mergeCells>
  <conditionalFormatting sqref="B11 B205 B214:B221 B241:B242 E100:F103 B102:C103 B101">
    <cfRule type="expression" dxfId="321" priority="116">
      <formula>AND($A11&lt;&gt;"COMPOSICAO",$A11&lt;&gt;"INSUMO",$A11&lt;&gt;"")</formula>
    </cfRule>
    <cfRule type="expression" dxfId="320" priority="117">
      <formula>AND(OR($A11="COMPOSICAO",$A11="INSUMO",$A11&lt;&gt;""),$A11&lt;&gt;"")</formula>
    </cfRule>
  </conditionalFormatting>
  <conditionalFormatting sqref="E17:F19 B18:B19 B19:D19 D18:D19">
    <cfRule type="expression" dxfId="319" priority="118">
      <formula>AND($A17&lt;&gt;"COMPOSICAO",$A17&lt;&gt;"INSUMO",$A17&lt;&gt;"")</formula>
    </cfRule>
    <cfRule type="expression" dxfId="318" priority="119">
      <formula>AND(OR($A17="COMPOSICAO",$A17="INSUMO",$A17&lt;&gt;""),$A17&lt;&gt;"")</formula>
    </cfRule>
  </conditionalFormatting>
  <conditionalFormatting sqref="E24:E27 D25:E25 F25:F27 D26:D27 C27:D27 E241:E242">
    <cfRule type="expression" dxfId="317" priority="120">
      <formula>AND($A23&lt;&gt;"COMPOSICAO",$A23&lt;&gt;"INSUMO",$A23&lt;&gt;"")</formula>
    </cfRule>
    <cfRule type="expression" dxfId="316" priority="121">
      <formula>AND(OR($A23="COMPOSICAO",$A23="INSUMO",$A23&lt;&gt;""),$A23&lt;&gt;"")</formula>
    </cfRule>
  </conditionalFormatting>
  <conditionalFormatting sqref="B25:B27">
    <cfRule type="expression" dxfId="315" priority="122">
      <formula>AND($A25&lt;&gt;"COMPOSICAO",$A25&lt;&gt;"INSUMO",$A25&lt;&gt;"")</formula>
    </cfRule>
    <cfRule type="expression" dxfId="314" priority="123">
      <formula>AND(OR($A25="COMPOSICAO",$A25="INSUMO",$A25&lt;&gt;""),$A25&lt;&gt;"")</formula>
    </cfRule>
  </conditionalFormatting>
  <conditionalFormatting sqref="E32 F33">
    <cfRule type="expression" dxfId="313" priority="124">
      <formula>AND($A31&lt;&gt;"COMPOSICAO",$A31&lt;&gt;"INSUMO",$A31&lt;&gt;"")</formula>
    </cfRule>
    <cfRule type="expression" dxfId="312" priority="125">
      <formula>AND(OR($A31="COMPOSICAO",$A31="INSUMO",$A31&lt;&gt;""),$A31&lt;&gt;"")</formula>
    </cfRule>
  </conditionalFormatting>
  <conditionalFormatting sqref="B33">
    <cfRule type="expression" dxfId="311" priority="126">
      <formula>AND($A33&lt;&gt;"COMPOSICAO",$A33&lt;&gt;"INSUMO",$A33&lt;&gt;"")</formula>
    </cfRule>
    <cfRule type="expression" dxfId="310" priority="127">
      <formula>AND(OR($A33="COMPOSICAO",$A33="INSUMO",$A33&lt;&gt;""),$A33&lt;&gt;"")</formula>
    </cfRule>
  </conditionalFormatting>
  <conditionalFormatting sqref="B34:B35 D34:F35 B35:D35">
    <cfRule type="expression" dxfId="309" priority="128">
      <formula>AND($A34&lt;&gt;"COMPOSICAO",$A34&lt;&gt;"INSUMO",$A34&lt;&gt;"")</formula>
    </cfRule>
    <cfRule type="expression" dxfId="308" priority="129">
      <formula>AND(OR($A34="COMPOSICAO",$A34="INSUMO",$A34&lt;&gt;""),$A34&lt;&gt;"")</formula>
    </cfRule>
  </conditionalFormatting>
  <conditionalFormatting sqref="E40">
    <cfRule type="expression" dxfId="307" priority="130">
      <formula>AND($A39&lt;&gt;"COMPOSICAO",$A39&lt;&gt;"INSUMO",$A39&lt;&gt;"")</formula>
    </cfRule>
    <cfRule type="expression" dxfId="306" priority="131">
      <formula>AND(OR($A39="COMPOSICAO",$A39="INSUMO",$A39&lt;&gt;""),$A39&lt;&gt;"")</formula>
    </cfRule>
  </conditionalFormatting>
  <conditionalFormatting sqref="B41">
    <cfRule type="expression" dxfId="305" priority="132">
      <formula>AND($A41&lt;&gt;"COMPOSICAO",$A41&lt;&gt;"INSUMO",$A41&lt;&gt;"")</formula>
    </cfRule>
    <cfRule type="expression" dxfId="304" priority="133">
      <formula>AND(OR($A41="COMPOSICAO",$A41="INSUMO",$A41&lt;&gt;""),$A41&lt;&gt;"")</formula>
    </cfRule>
  </conditionalFormatting>
  <conditionalFormatting sqref="E83:E84 B83">
    <cfRule type="expression" dxfId="303" priority="134">
      <formula>AND($A49&lt;&gt;"COMPOSICAO",$A49&lt;&gt;"INSUMO",$A49&lt;&gt;"")</formula>
    </cfRule>
    <cfRule type="expression" dxfId="302" priority="135">
      <formula>AND(OR($A49="COMPOSICAO",$A49="INSUMO",$A49&lt;&gt;""),$A49&lt;&gt;"")</formula>
    </cfRule>
  </conditionalFormatting>
  <conditionalFormatting sqref="B84">
    <cfRule type="expression" dxfId="301" priority="136">
      <formula>AND($A50&lt;&gt;"COMPOSICAO",$A50&lt;&gt;"INSUMO",$A50&lt;&gt;"")</formula>
    </cfRule>
    <cfRule type="expression" dxfId="300" priority="137">
      <formula>AND(OR($A50="COMPOSICAO",$A50="INSUMO",$A50&lt;&gt;""),$A50&lt;&gt;"")</formula>
    </cfRule>
  </conditionalFormatting>
  <conditionalFormatting sqref="B91 E91">
    <cfRule type="expression" dxfId="299" priority="138">
      <formula>AND(#REF!&lt;&gt;"COMPOSICAO",#REF!&lt;&gt;"INSUMO",#REF!&lt;&gt;"")</formula>
    </cfRule>
    <cfRule type="expression" dxfId="298" priority="139">
      <formula>AND(OR(#REF!="COMPOSICAO",#REF!="INSUMO",#REF!&lt;&gt;""),#REF!&lt;&gt;"")</formula>
    </cfRule>
  </conditionalFormatting>
  <conditionalFormatting sqref="B85">
    <cfRule type="expression" dxfId="297" priority="140">
      <formula>AND($A52&lt;&gt;"COMPOSICAO",$A52&lt;&gt;"INSUMO",$A52&lt;&gt;"")</formula>
    </cfRule>
    <cfRule type="expression" dxfId="296" priority="141">
      <formula>AND(OR($A52="COMPOSICAO",$A52="INSUMO",$A52&lt;&gt;""),$A52&lt;&gt;"")</formula>
    </cfRule>
  </conditionalFormatting>
  <conditionalFormatting sqref="B86">
    <cfRule type="expression" dxfId="295" priority="142">
      <formula>AND($A53&lt;&gt;"COMPOSICAO",$A53&lt;&gt;"INSUMO",$A53&lt;&gt;"")</formula>
    </cfRule>
    <cfRule type="expression" dxfId="294" priority="143">
      <formula>AND(OR($A53="COMPOSICAO",$A53="INSUMO",$A53&lt;&gt;""),$A53&lt;&gt;"")</formula>
    </cfRule>
  </conditionalFormatting>
  <conditionalFormatting sqref="B92">
    <cfRule type="expression" dxfId="293" priority="144">
      <formula>AND($A83&lt;&gt;"COMPOSICAO",$A83&lt;&gt;"INSUMO",$A83&lt;&gt;"")</formula>
    </cfRule>
    <cfRule type="expression" dxfId="292" priority="145">
      <formula>AND(OR($A83="COMPOSICAO",$A83="INSUMO",$A83&lt;&gt;""),$A83&lt;&gt;"")</formula>
    </cfRule>
  </conditionalFormatting>
  <conditionalFormatting sqref="B93">
    <cfRule type="expression" dxfId="291" priority="146">
      <formula>AND($A87&lt;&gt;"COMPOSICAO",$A87&lt;&gt;"INSUMO",$A87&lt;&gt;"")</formula>
    </cfRule>
    <cfRule type="expression" dxfId="290" priority="147">
      <formula>AND(OR($A87="COMPOSICAO",$A87="INSUMO",$A87&lt;&gt;""),$A87&lt;&gt;"")</formula>
    </cfRule>
  </conditionalFormatting>
  <conditionalFormatting sqref="E99 B99">
    <cfRule type="expression" dxfId="289" priority="148">
      <formula>AND(#REF!&lt;&gt;"COMPOSICAO",#REF!&lt;&gt;"INSUMO",#REF!&lt;&gt;"")</formula>
    </cfRule>
    <cfRule type="expression" dxfId="288" priority="149">
      <formula>AND(OR(#REF!="COMPOSICAO",#REF!="INSUMO",#REF!&lt;&gt;""),#REF!&lt;&gt;"")</formula>
    </cfRule>
  </conditionalFormatting>
  <conditionalFormatting sqref="B100:B101">
    <cfRule type="expression" dxfId="287" priority="150">
      <formula>AND($A91&lt;&gt;"COMPOSICAO",$A91&lt;&gt;"INSUMO",$A91&lt;&gt;"")</formula>
    </cfRule>
    <cfRule type="expression" dxfId="286" priority="151">
      <formula>AND(OR($A91="COMPOSICAO",$A91="INSUMO",$A91&lt;&gt;""),$A91&lt;&gt;"")</formula>
    </cfRule>
  </conditionalFormatting>
  <conditionalFormatting sqref="D102:D103">
    <cfRule type="expression" dxfId="285" priority="152">
      <formula>AND($A102&lt;&gt;"COMPOSICAO",$A102&lt;&gt;"INSUMO",$A102&lt;&gt;"")</formula>
    </cfRule>
    <cfRule type="expression" dxfId="284" priority="153">
      <formula>AND(OR($A102="COMPOSICAO",$A102="INSUMO",$A102&lt;&gt;""),$A102&lt;&gt;"")</formula>
    </cfRule>
  </conditionalFormatting>
  <conditionalFormatting sqref="E338">
    <cfRule type="expression" dxfId="283" priority="154">
      <formula>AND(#REF!&lt;&gt;"COMPOSICAO",#REF!&lt;&gt;"INSUMO",#REF!&lt;&gt;"")</formula>
    </cfRule>
    <cfRule type="expression" dxfId="282" priority="155">
      <formula>AND(OR(#REF!="COMPOSICAO",#REF!="INSUMO",#REF!&lt;&gt;""),#REF!&lt;&gt;"")</formula>
    </cfRule>
  </conditionalFormatting>
  <conditionalFormatting sqref="B339">
    <cfRule type="expression" dxfId="281" priority="156">
      <formula>AND($A180&lt;&gt;"COMPOSICAO",$A180&lt;&gt;"INSUMO",$A180&lt;&gt;"")</formula>
    </cfRule>
    <cfRule type="expression" dxfId="280" priority="157">
      <formula>AND(OR($A180="COMPOSICAO",$A180="INSUMO",$A180&lt;&gt;""),$A180&lt;&gt;"")</formula>
    </cfRule>
  </conditionalFormatting>
  <conditionalFormatting sqref="C341:F341">
    <cfRule type="expression" dxfId="279" priority="158">
      <formula>AND(#REF!&lt;&gt;"COMPOSICAO",#REF!&lt;&gt;"INSUMO",#REF!&lt;&gt;"")</formula>
    </cfRule>
    <cfRule type="expression" dxfId="278" priority="159">
      <formula>AND(OR(#REF!="COMPOSICAO",#REF!="INSUMO",#REF!&lt;&gt;""),#REF!&lt;&gt;"")</formula>
    </cfRule>
  </conditionalFormatting>
  <conditionalFormatting sqref="E355">
    <cfRule type="expression" dxfId="277" priority="160">
      <formula>AND(#REF!&lt;&gt;"COMPOSICAO",#REF!&lt;&gt;"INSUMO",#REF!&lt;&gt;"")</formula>
    </cfRule>
    <cfRule type="expression" dxfId="276" priority="161">
      <formula>AND(OR(#REF!="COMPOSICAO",#REF!="INSUMO",#REF!&lt;&gt;""),#REF!&lt;&gt;"")</formula>
    </cfRule>
  </conditionalFormatting>
  <conditionalFormatting sqref="B356">
    <cfRule type="expression" dxfId="275" priority="162">
      <formula>AND($A389&lt;&gt;"COMPOSICAO",$A389&lt;&gt;"INSUMO",$A389&lt;&gt;"")</formula>
    </cfRule>
    <cfRule type="expression" dxfId="274" priority="163">
      <formula>AND(OR($A389="COMPOSICAO",$A389="INSUMO",$A389&lt;&gt;""),$A389&lt;&gt;"")</formula>
    </cfRule>
  </conditionalFormatting>
  <conditionalFormatting sqref="C358:F358">
    <cfRule type="expression" dxfId="273" priority="164">
      <formula>AND($A391&lt;&gt;"COMPOSICAO",$A391&lt;&gt;"INSUMO",$A391&lt;&gt;"")</formula>
    </cfRule>
    <cfRule type="expression" dxfId="272" priority="165">
      <formula>AND(OR($A391="COMPOSICAO",$A391="INSUMO",$A391&lt;&gt;""),$A391&lt;&gt;"")</formula>
    </cfRule>
  </conditionalFormatting>
  <conditionalFormatting sqref="E364">
    <cfRule type="expression" dxfId="271" priority="166">
      <formula>AND(#REF!&lt;&gt;"COMPOSICAO",#REF!&lt;&gt;"INSUMO",#REF!&lt;&gt;"")</formula>
    </cfRule>
    <cfRule type="expression" dxfId="270" priority="167">
      <formula>AND(OR(#REF!="COMPOSICAO",#REF!="INSUMO",#REF!&lt;&gt;""),#REF!&lt;&gt;"")</formula>
    </cfRule>
  </conditionalFormatting>
  <conditionalFormatting sqref="B365">
    <cfRule type="expression" dxfId="269" priority="168">
      <formula>AND($A399&lt;&gt;"COMPOSICAO",$A399&lt;&gt;"INSUMO",$A399&lt;&gt;"")</formula>
    </cfRule>
    <cfRule type="expression" dxfId="268" priority="169">
      <formula>AND(OR($A399="COMPOSICAO",$A399="INSUMO",$A399&lt;&gt;""),$A399&lt;&gt;"")</formula>
    </cfRule>
  </conditionalFormatting>
  <conditionalFormatting sqref="E382">
    <cfRule type="expression" dxfId="267" priority="176">
      <formula>AND($A419&lt;&gt;"COMPOSICAO",$A419&lt;&gt;"INSUMO",$A419&lt;&gt;"")</formula>
    </cfRule>
    <cfRule type="expression" dxfId="266" priority="177">
      <formula>AND(OR($A419="COMPOSICAO",$A419="INSUMO",$A419&lt;&gt;""),$A419&lt;&gt;"")</formula>
    </cfRule>
  </conditionalFormatting>
  <conditionalFormatting sqref="B383">
    <cfRule type="expression" dxfId="265" priority="178">
      <formula>AND($A421&lt;&gt;"COMPOSICAO",$A421&lt;&gt;"INSUMO",$A421&lt;&gt;"")</formula>
    </cfRule>
    <cfRule type="expression" dxfId="264" priority="179">
      <formula>AND(OR($A421="COMPOSICAO",$A421="INSUMO",$A421&lt;&gt;""),$A421&lt;&gt;"")</formula>
    </cfRule>
  </conditionalFormatting>
  <conditionalFormatting sqref="E391">
    <cfRule type="expression" dxfId="263" priority="180">
      <formula>AND(#REF!&lt;&gt;"COMPOSICAO",#REF!&lt;&gt;"INSUMO",#REF!&lt;&gt;"")</formula>
    </cfRule>
    <cfRule type="expression" dxfId="262" priority="181">
      <formula>AND(OR(#REF!="COMPOSICAO",#REF!="INSUMO",#REF!&lt;&gt;""),#REF!&lt;&gt;"")</formula>
    </cfRule>
  </conditionalFormatting>
  <conditionalFormatting sqref="B392">
    <cfRule type="expression" dxfId="261" priority="182">
      <formula>AND(#REF!&lt;&gt;"COMPOSICAO",#REF!&lt;&gt;"INSUMO",#REF!&lt;&gt;"")</formula>
    </cfRule>
    <cfRule type="expression" dxfId="260" priority="183">
      <formula>AND(OR(#REF!="COMPOSICAO",#REF!="INSUMO",#REF!&lt;&gt;""),#REF!&lt;&gt;"")</formula>
    </cfRule>
  </conditionalFormatting>
  <conditionalFormatting sqref="E442">
    <cfRule type="expression" dxfId="259" priority="268">
      <formula>AND($A441&lt;&gt;"COMPOSICAO",$A441&lt;&gt;"INSUMO",$A441&lt;&gt;"")</formula>
    </cfRule>
    <cfRule type="expression" dxfId="258" priority="269">
      <formula>AND(OR($A441="COMPOSICAO",$A441="INSUMO",$A441&lt;&gt;""),$A441&lt;&gt;"")</formula>
    </cfRule>
  </conditionalFormatting>
  <conditionalFormatting sqref="B443">
    <cfRule type="expression" dxfId="257" priority="270">
      <formula>AND($A443&lt;&gt;"COMPOSICAO",$A443&lt;&gt;"INSUMO",$A443&lt;&gt;"")</formula>
    </cfRule>
    <cfRule type="expression" dxfId="256" priority="271">
      <formula>AND(OR($A443="COMPOSICAO",$A443="INSUMO",$A443&lt;&gt;""),$A443&lt;&gt;"")</formula>
    </cfRule>
  </conditionalFormatting>
  <conditionalFormatting sqref="E316">
    <cfRule type="expression" dxfId="255" priority="272">
      <formula>AND($A446&lt;&gt;"COMPOSICAO",$A446&lt;&gt;"INSUMO",$A446&lt;&gt;"")</formula>
    </cfRule>
    <cfRule type="expression" dxfId="254" priority="273">
      <formula>AND(OR($A446="COMPOSICAO",$A446="INSUMO",$A446&lt;&gt;""),$A446&lt;&gt;"")</formula>
    </cfRule>
  </conditionalFormatting>
  <conditionalFormatting sqref="B317">
    <cfRule type="expression" dxfId="253" priority="274">
      <formula>AND($A448&lt;&gt;"COMPOSICAO",$A448&lt;&gt;"INSUMO",$A448&lt;&gt;"")</formula>
    </cfRule>
    <cfRule type="expression" dxfId="252" priority="275">
      <formula>AND(OR($A448="COMPOSICAO",$A448="INSUMO",$A448&lt;&gt;""),$A448&lt;&gt;"")</formula>
    </cfRule>
  </conditionalFormatting>
  <conditionalFormatting sqref="E449">
    <cfRule type="expression" dxfId="251" priority="276">
      <formula>AND($A458&lt;&gt;"COMPOSICAO",$A458&lt;&gt;"INSUMO",$A458&lt;&gt;"")</formula>
    </cfRule>
    <cfRule type="expression" dxfId="250" priority="277">
      <formula>AND(OR($A458="COMPOSICAO",$A458="INSUMO",$A458&lt;&gt;""),$A458&lt;&gt;"")</formula>
    </cfRule>
  </conditionalFormatting>
  <conditionalFormatting sqref="B450">
    <cfRule type="expression" dxfId="249" priority="278">
      <formula>AND($A460&lt;&gt;"COMPOSICAO",$A460&lt;&gt;"INSUMO",$A460&lt;&gt;"")</formula>
    </cfRule>
    <cfRule type="expression" dxfId="248" priority="279">
      <formula>AND(OR($A460="COMPOSICAO",$A460="INSUMO",$A460&lt;&gt;""),$A460&lt;&gt;"")</formula>
    </cfRule>
  </conditionalFormatting>
  <conditionalFormatting sqref="E466">
    <cfRule type="expression" dxfId="247" priority="280">
      <formula>AND($A463&lt;&gt;"COMPOSICAO",$A463&lt;&gt;"INSUMO",$A463&lt;&gt;"")</formula>
    </cfRule>
    <cfRule type="expression" dxfId="246" priority="281">
      <formula>AND(OR($A463="COMPOSICAO",$A463="INSUMO",$A463&lt;&gt;""),$A463&lt;&gt;"")</formula>
    </cfRule>
  </conditionalFormatting>
  <conditionalFormatting sqref="B467">
    <cfRule type="expression" dxfId="245" priority="282">
      <formula>AND($A467&lt;&gt;"COMPOSICAO",$A467&lt;&gt;"INSUMO",$A467&lt;&gt;"")</formula>
    </cfRule>
    <cfRule type="expression" dxfId="244" priority="283">
      <formula>AND(OR($A467="COMPOSICAO",$A467="INSUMO",$A467&lt;&gt;""),$A467&lt;&gt;"")</formula>
    </cfRule>
  </conditionalFormatting>
  <conditionalFormatting sqref="E473">
    <cfRule type="expression" dxfId="243" priority="284">
      <formula>AND($A472&lt;&gt;"COMPOSICAO",$A472&lt;&gt;"INSUMO",$A472&lt;&gt;"")</formula>
    </cfRule>
    <cfRule type="expression" dxfId="242" priority="285">
      <formula>AND(OR($A472="COMPOSICAO",$A472="INSUMO",$A472&lt;&gt;""),$A472&lt;&gt;"")</formula>
    </cfRule>
  </conditionalFormatting>
  <conditionalFormatting sqref="B474">
    <cfRule type="expression" dxfId="241" priority="286">
      <formula>AND($A474&lt;&gt;"COMPOSICAO",$A474&lt;&gt;"INSUMO",$A474&lt;&gt;"")</formula>
    </cfRule>
    <cfRule type="expression" dxfId="240" priority="287">
      <formula>AND(OR($A474="COMPOSICAO",$A474="INSUMO",$A474&lt;&gt;""),$A474&lt;&gt;"")</formula>
    </cfRule>
  </conditionalFormatting>
  <conditionalFormatting sqref="E521">
    <cfRule type="expression" dxfId="239" priority="288">
      <formula>AND(#REF!&lt;&gt;"COMPOSICAO",#REF!&lt;&gt;"INSUMO",#REF!&lt;&gt;"")</formula>
    </cfRule>
    <cfRule type="expression" dxfId="238" priority="289">
      <formula>AND(OR(#REF!="COMPOSICAO",#REF!="INSUMO",#REF!&lt;&gt;""),#REF!&lt;&gt;"")</formula>
    </cfRule>
  </conditionalFormatting>
  <conditionalFormatting sqref="B521">
    <cfRule type="expression" dxfId="237" priority="290">
      <formula>AND(#REF!&lt;&gt;"COMPOSICAO",#REF!&lt;&gt;"INSUMO",#REF!&lt;&gt;"")</formula>
    </cfRule>
    <cfRule type="expression" dxfId="236" priority="291">
      <formula>AND(OR(#REF!="COMPOSICAO",#REF!="INSUMO",#REF!&lt;&gt;""),#REF!&lt;&gt;"")</formula>
    </cfRule>
  </conditionalFormatting>
  <conditionalFormatting sqref="E537">
    <cfRule type="expression" dxfId="235" priority="300">
      <formula>AND($A527&lt;&gt;"COMPOSICAO",$A527&lt;&gt;"INSUMO",$A527&lt;&gt;"")</formula>
    </cfRule>
    <cfRule type="expression" dxfId="234" priority="301">
      <formula>AND(OR($A527="COMPOSICAO",$A527="INSUMO",$A527&lt;&gt;""),$A527&lt;&gt;"")</formula>
    </cfRule>
  </conditionalFormatting>
  <conditionalFormatting sqref="B538">
    <cfRule type="expression" dxfId="233" priority="302">
      <formula>AND($A529&lt;&gt;"COMPOSICAO",$A529&lt;&gt;"INSUMO",$A529&lt;&gt;"")</formula>
    </cfRule>
    <cfRule type="expression" dxfId="232" priority="303">
      <formula>AND(OR($A529="COMPOSICAO",$A529="INSUMO",$A529&lt;&gt;""),$A529&lt;&gt;"")</formula>
    </cfRule>
  </conditionalFormatting>
  <conditionalFormatting sqref="E533">
    <cfRule type="expression" dxfId="231" priority="304">
      <formula>AND($A532&lt;&gt;"COMPOSICAO",$A532&lt;&gt;"INSUMO",$A532&lt;&gt;"")</formula>
    </cfRule>
    <cfRule type="expression" dxfId="230" priority="305">
      <formula>AND(OR($A532="COMPOSICAO",$A532="INSUMO",$A532&lt;&gt;""),$A532&lt;&gt;"")</formula>
    </cfRule>
  </conditionalFormatting>
  <conditionalFormatting sqref="B534">
    <cfRule type="expression" dxfId="229" priority="306">
      <formula>AND($A534&lt;&gt;"COMPOSICAO",$A534&lt;&gt;"INSUMO",$A534&lt;&gt;"")</formula>
    </cfRule>
    <cfRule type="expression" dxfId="228" priority="307">
      <formula>AND(OR($A534="COMPOSICAO",$A534="INSUMO",$A534&lt;&gt;""),$A534&lt;&gt;"")</formula>
    </cfRule>
  </conditionalFormatting>
  <conditionalFormatting sqref="E540">
    <cfRule type="expression" dxfId="227" priority="320">
      <formula>AND($A539&lt;&gt;"COMPOSICAO",$A539&lt;&gt;"INSUMO",$A539&lt;&gt;"")</formula>
    </cfRule>
    <cfRule type="expression" dxfId="226" priority="321">
      <formula>AND(OR($A539="COMPOSICAO",$A539="INSUMO",$A539&lt;&gt;""),$A539&lt;&gt;"")</formula>
    </cfRule>
  </conditionalFormatting>
  <conditionalFormatting sqref="B541">
    <cfRule type="expression" dxfId="225" priority="322">
      <formula>AND($A541&lt;&gt;"COMPOSICAO",$A541&lt;&gt;"INSUMO",$A541&lt;&gt;"")</formula>
    </cfRule>
    <cfRule type="expression" dxfId="224" priority="323">
      <formula>AND(OR($A541="COMPOSICAO",$A541="INSUMO",$A541&lt;&gt;""),$A541&lt;&gt;"")</formula>
    </cfRule>
  </conditionalFormatting>
  <conditionalFormatting sqref="E545">
    <cfRule type="expression" dxfId="223" priority="324">
      <formula>AND($A544&lt;&gt;"COMPOSICAO",$A544&lt;&gt;"INSUMO",$A544&lt;&gt;"")</formula>
    </cfRule>
    <cfRule type="expression" dxfId="222" priority="325">
      <formula>AND(OR($A544="COMPOSICAO",$A544="INSUMO",$A544&lt;&gt;""),$A544&lt;&gt;"")</formula>
    </cfRule>
  </conditionalFormatting>
  <conditionalFormatting sqref="B546">
    <cfRule type="expression" dxfId="221" priority="326">
      <formula>AND($A546&lt;&gt;"COMPOSICAO",$A546&lt;&gt;"INSUMO",$A546&lt;&gt;"")</formula>
    </cfRule>
    <cfRule type="expression" dxfId="220" priority="327">
      <formula>AND(OR($A546="COMPOSICAO",$A546="INSUMO",$A546&lt;&gt;""),$A546&lt;&gt;"")</formula>
    </cfRule>
  </conditionalFormatting>
  <conditionalFormatting sqref="E550">
    <cfRule type="expression" dxfId="219" priority="328">
      <formula>AND($A549&lt;&gt;"COMPOSICAO",$A549&lt;&gt;"INSUMO",$A549&lt;&gt;"")</formula>
    </cfRule>
    <cfRule type="expression" dxfId="218" priority="329">
      <formula>AND(OR($A549="COMPOSICAO",$A549="INSUMO",$A549&lt;&gt;""),$A549&lt;&gt;"")</formula>
    </cfRule>
  </conditionalFormatting>
  <conditionalFormatting sqref="B551">
    <cfRule type="expression" dxfId="217" priority="330">
      <formula>AND($A551&lt;&gt;"COMPOSICAO",$A551&lt;&gt;"INSUMO",$A551&lt;&gt;"")</formula>
    </cfRule>
    <cfRule type="expression" dxfId="216" priority="331">
      <formula>AND(OR($A551="COMPOSICAO",$A551="INSUMO",$A551&lt;&gt;""),$A551&lt;&gt;"")</formula>
    </cfRule>
  </conditionalFormatting>
  <conditionalFormatting sqref="E555">
    <cfRule type="expression" dxfId="215" priority="332">
      <formula>AND($A554&lt;&gt;"COMPOSICAO",$A554&lt;&gt;"INSUMO",$A554&lt;&gt;"")</formula>
    </cfRule>
    <cfRule type="expression" dxfId="214" priority="333">
      <formula>AND(OR($A554="COMPOSICAO",$A554="INSUMO",$A554&lt;&gt;""),$A554&lt;&gt;"")</formula>
    </cfRule>
  </conditionalFormatting>
  <conditionalFormatting sqref="B556">
    <cfRule type="expression" dxfId="213" priority="334">
      <formula>AND($A556&lt;&gt;"COMPOSICAO",$A556&lt;&gt;"INSUMO",$A556&lt;&gt;"")</formula>
    </cfRule>
    <cfRule type="expression" dxfId="212" priority="335">
      <formula>AND(OR($A556="COMPOSICAO",$A556="INSUMO",$A556&lt;&gt;""),$A556&lt;&gt;"")</formula>
    </cfRule>
  </conditionalFormatting>
  <conditionalFormatting sqref="E108 B108">
    <cfRule type="expression" dxfId="211" priority="336">
      <formula>AND(#REF!&lt;&gt;"COMPOSICAO",#REF!&lt;&gt;"INSUMO",#REF!&lt;&gt;"")</formula>
    </cfRule>
    <cfRule type="expression" dxfId="210" priority="337">
      <formula>AND(OR(#REF!="COMPOSICAO",#REF!="INSUMO",#REF!&lt;&gt;""),#REF!&lt;&gt;"")</formula>
    </cfRule>
  </conditionalFormatting>
  <conditionalFormatting sqref="B109">
    <cfRule type="expression" dxfId="209" priority="338">
      <formula>AND($A100&lt;&gt;"COMPOSICAO",$A100&lt;&gt;"INSUMO",$A100&lt;&gt;"")</formula>
    </cfRule>
    <cfRule type="expression" dxfId="208" priority="339">
      <formula>AND(OR($A100="COMPOSICAO",$A100="INSUMO",$A100&lt;&gt;""),$A100&lt;&gt;"")</formula>
    </cfRule>
  </conditionalFormatting>
  <conditionalFormatting sqref="E109:F112 B110:C112 D111:D112">
    <cfRule type="expression" dxfId="207" priority="340">
      <formula>AND($A109&lt;&gt;"COMPOSICAO",$A109&lt;&gt;"INSUMO",$A109&lt;&gt;"")</formula>
    </cfRule>
    <cfRule type="expression" dxfId="206" priority="341">
      <formula>AND(OR($A109="COMPOSICAO",$A109="INSUMO",$A109&lt;&gt;""),$A109&lt;&gt;"")</formula>
    </cfRule>
  </conditionalFormatting>
  <conditionalFormatting sqref="E116 B116">
    <cfRule type="expression" dxfId="205" priority="342">
      <formula>AND(#REF!&lt;&gt;"COMPOSICAO",#REF!&lt;&gt;"INSUMO",#REF!&lt;&gt;"")</formula>
    </cfRule>
    <cfRule type="expression" dxfId="204" priority="343">
      <formula>AND(OR(#REF!="COMPOSICAO",#REF!="INSUMO",#REF!&lt;&gt;""),#REF!&lt;&gt;"")</formula>
    </cfRule>
  </conditionalFormatting>
  <conditionalFormatting sqref="B117">
    <cfRule type="expression" dxfId="203" priority="344">
      <formula>AND($A108&lt;&gt;"COMPOSICAO",$A108&lt;&gt;"INSUMO",$A108&lt;&gt;"")</formula>
    </cfRule>
    <cfRule type="expression" dxfId="202" priority="345">
      <formula>AND(OR($A108="COMPOSICAO",$A108="INSUMO",$A108&lt;&gt;""),$A108&lt;&gt;"")</formula>
    </cfRule>
  </conditionalFormatting>
  <conditionalFormatting sqref="E117:F120 B118:C120 D119:D120">
    <cfRule type="expression" dxfId="201" priority="346">
      <formula>AND($A117&lt;&gt;"COMPOSICAO",$A117&lt;&gt;"INSUMO",$A117&lt;&gt;"")</formula>
    </cfRule>
    <cfRule type="expression" dxfId="200" priority="347">
      <formula>AND(OR($A117="COMPOSICAO",$A117="INSUMO",$A117&lt;&gt;""),$A117&lt;&gt;"")</formula>
    </cfRule>
  </conditionalFormatting>
  <conditionalFormatting sqref="E124 B124">
    <cfRule type="expression" dxfId="199" priority="348">
      <formula>AND(#REF!&lt;&gt;"COMPOSICAO",#REF!&lt;&gt;"INSUMO",#REF!&lt;&gt;"")</formula>
    </cfRule>
    <cfRule type="expression" dxfId="198" priority="349">
      <formula>AND(OR(#REF!="COMPOSICAO",#REF!="INSUMO",#REF!&lt;&gt;""),#REF!&lt;&gt;"")</formula>
    </cfRule>
  </conditionalFormatting>
  <conditionalFormatting sqref="E125:F128 B126:C128 D127:D128">
    <cfRule type="expression" dxfId="197" priority="350">
      <formula>AND($A125&lt;&gt;"COMPOSICAO",$A125&lt;&gt;"INSUMO",$A125&lt;&gt;"")</formula>
    </cfRule>
    <cfRule type="expression" dxfId="196" priority="351">
      <formula>AND(OR($A125="COMPOSICAO",$A125="INSUMO",$A125&lt;&gt;""),$A125&lt;&gt;"")</formula>
    </cfRule>
  </conditionalFormatting>
  <conditionalFormatting sqref="B125">
    <cfRule type="expression" dxfId="195" priority="352">
      <formula>AND($A116&lt;&gt;"COMPOSICAO",$A116&lt;&gt;"INSUMO",$A116&lt;&gt;"")</formula>
    </cfRule>
    <cfRule type="expression" dxfId="194" priority="353">
      <formula>AND(OR($A116="COMPOSICAO",$A116="INSUMO",$A116&lt;&gt;""),$A116&lt;&gt;"")</formula>
    </cfRule>
  </conditionalFormatting>
  <conditionalFormatting sqref="E132 B132">
    <cfRule type="expression" dxfId="193" priority="354">
      <formula>AND(#REF!&lt;&gt;"COMPOSICAO",#REF!&lt;&gt;"INSUMO",#REF!&lt;&gt;"")</formula>
    </cfRule>
    <cfRule type="expression" dxfId="192" priority="355">
      <formula>AND(OR(#REF!="COMPOSICAO",#REF!="INSUMO",#REF!&lt;&gt;""),#REF!&lt;&gt;"")</formula>
    </cfRule>
  </conditionalFormatting>
  <conditionalFormatting sqref="B133">
    <cfRule type="expression" dxfId="191" priority="356">
      <formula>AND($A124&lt;&gt;"COMPOSICAO",$A124&lt;&gt;"INSUMO",$A124&lt;&gt;"")</formula>
    </cfRule>
    <cfRule type="expression" dxfId="190" priority="357">
      <formula>AND(OR($A124="COMPOSICAO",$A124="INSUMO",$A124&lt;&gt;""),$A124&lt;&gt;"")</formula>
    </cfRule>
  </conditionalFormatting>
  <conditionalFormatting sqref="E133:F136 B134:C135 C135:D136 B136">
    <cfRule type="expression" dxfId="189" priority="358">
      <formula>AND($A133&lt;&gt;"COMPOSICAO",$A133&lt;&gt;"INSUMO",$A133&lt;&gt;"")</formula>
    </cfRule>
    <cfRule type="expression" dxfId="188" priority="359">
      <formula>AND(OR($A133="COMPOSICAO",$A133="INSUMO",$A133&lt;&gt;""),$A133&lt;&gt;"")</formula>
    </cfRule>
  </conditionalFormatting>
  <conditionalFormatting sqref="B141 E141">
    <cfRule type="expression" dxfId="187" priority="366">
      <formula>AND(#REF!&lt;&gt;"COMPOSICAO",#REF!&lt;&gt;"INSUMO",#REF!&lt;&gt;"")</formula>
    </cfRule>
    <cfRule type="expression" dxfId="186" priority="367">
      <formula>AND(OR(#REF!="COMPOSICAO",#REF!="INSUMO",#REF!&lt;&gt;""),#REF!&lt;&gt;"")</formula>
    </cfRule>
  </conditionalFormatting>
  <conditionalFormatting sqref="B142">
    <cfRule type="expression" dxfId="185" priority="368">
      <formula>AND(#REF!&lt;&gt;"COMPOSICAO",#REF!&lt;&gt;"INSUMO",#REF!&lt;&gt;"")</formula>
    </cfRule>
    <cfRule type="expression" dxfId="184" priority="369">
      <formula>AND(OR(#REF!="COMPOSICAO",#REF!="INSUMO",#REF!&lt;&gt;""),#REF!&lt;&gt;"")</formula>
    </cfRule>
  </conditionalFormatting>
  <conditionalFormatting sqref="E150 F151">
    <cfRule type="expression" dxfId="183" priority="370">
      <formula>AND(#REF!&lt;&gt;"COMPOSICAO",#REF!&lt;&gt;"INSUMO",#REF!&lt;&gt;"")</formula>
    </cfRule>
    <cfRule type="expression" dxfId="182" priority="371">
      <formula>AND(OR(#REF!="COMPOSICAO",#REF!="INSUMO",#REF!&lt;&gt;""),#REF!&lt;&gt;"")</formula>
    </cfRule>
  </conditionalFormatting>
  <conditionalFormatting sqref="B151">
    <cfRule type="expression" dxfId="181" priority="372">
      <formula>AND(#REF!&lt;&gt;"COMPOSICAO",#REF!&lt;&gt;"INSUMO",#REF!&lt;&gt;"")</formula>
    </cfRule>
    <cfRule type="expression" dxfId="180" priority="373">
      <formula>AND(OR(#REF!="COMPOSICAO",#REF!="INSUMO",#REF!&lt;&gt;""),#REF!&lt;&gt;"")</formula>
    </cfRule>
  </conditionalFormatting>
  <conditionalFormatting sqref="B144:F145">
    <cfRule type="expression" dxfId="179" priority="374">
      <formula>AND($A140&lt;&gt;"COMPOSICAO",$A140&lt;&gt;"INSUMO",$A140&lt;&gt;"")</formula>
    </cfRule>
    <cfRule type="expression" dxfId="178" priority="375">
      <formula>AND(OR($A140="COMPOSICAO",$A140="INSUMO",$A140&lt;&gt;""),$A140&lt;&gt;"")</formula>
    </cfRule>
  </conditionalFormatting>
  <conditionalFormatting sqref="C60 D59:F60 D69:F69">
    <cfRule type="expression" dxfId="177" priority="111">
      <formula>AND($A63&lt;&gt;"COMPOSICAO",$A63&lt;&gt;"INSUMO",$A63&lt;&gt;"")</formula>
    </cfRule>
    <cfRule type="expression" dxfId="176" priority="112">
      <formula>AND(OR($A63="COMPOSICAO",$A63="INSUMO",$A63&lt;&gt;""),$A63&lt;&gt;"")</formula>
    </cfRule>
  </conditionalFormatting>
  <conditionalFormatting sqref="B59:B60 D58:F58 E222">
    <cfRule type="expression" dxfId="175" priority="113">
      <formula>AND($A63&lt;&gt;"COMPOSICAO",$A63&lt;&gt;"INSUMO",$A63&lt;&gt;"")</formula>
    </cfRule>
    <cfRule type="expression" dxfId="174" priority="114">
      <formula>AND(OR($A63="COMPOSICAO",$A63="INSUMO",$A63&lt;&gt;""),$A63&lt;&gt;"")</formula>
    </cfRule>
  </conditionalFormatting>
  <conditionalFormatting sqref="E75:E78 F76:F78 D76:D78 C78">
    <cfRule type="expression" dxfId="173" priority="107">
      <formula>AND($A60&lt;&gt;"COMPOSICAO",$A60&lt;&gt;"INSUMO",$A60&lt;&gt;"")</formula>
    </cfRule>
    <cfRule type="expression" dxfId="172" priority="108">
      <formula>AND(OR($A60="COMPOSICAO",$A60="INSUMO",$A60&lt;&gt;""),$A60&lt;&gt;"")</formula>
    </cfRule>
  </conditionalFormatting>
  <conditionalFormatting sqref="B76:B78">
    <cfRule type="expression" dxfId="171" priority="109">
      <formula>AND($A62&lt;&gt;"COMPOSICAO",$A62&lt;&gt;"INSUMO",$A62&lt;&gt;"")</formula>
    </cfRule>
    <cfRule type="expression" dxfId="170" priority="110">
      <formula>AND(OR($A62="COMPOSICAO",$A62="INSUMO",$A62&lt;&gt;""),$A62&lt;&gt;"")</formula>
    </cfRule>
  </conditionalFormatting>
  <conditionalFormatting sqref="E55:E57 F56:F57 D56:D57 B58">
    <cfRule type="expression" dxfId="169" priority="390">
      <formula>AND($A61&lt;&gt;"COMPOSICAO",$A61&lt;&gt;"INSUMO",$A61&lt;&gt;"")</formula>
    </cfRule>
    <cfRule type="expression" dxfId="168" priority="391">
      <formula>AND(OR($A61="COMPOSICAO",$A61="INSUMO",$A61&lt;&gt;""),$A61&lt;&gt;"")</formula>
    </cfRule>
  </conditionalFormatting>
  <conditionalFormatting sqref="B56:B57 F65:F66 D65:D66 E64:E66">
    <cfRule type="expression" dxfId="167" priority="406">
      <formula>AND($A63&lt;&gt;"COMPOSICAO",$A63&lt;&gt;"INSUMO",$A63&lt;&gt;"")</formula>
    </cfRule>
    <cfRule type="expression" dxfId="166" priority="407">
      <formula>AND(OR($A63="COMPOSICAO",$A63="INSUMO",$A63&lt;&gt;""),$A63&lt;&gt;"")</formula>
    </cfRule>
  </conditionalFormatting>
  <conditionalFormatting sqref="D68:F68">
    <cfRule type="expression" dxfId="165" priority="101">
      <formula>AND($A73&lt;&gt;"COMPOSICAO",$A73&lt;&gt;"INSUMO",$A73&lt;&gt;"")</formula>
    </cfRule>
    <cfRule type="expression" dxfId="164" priority="102">
      <formula>AND(OR($A73="COMPOSICAO",$A73="INSUMO",$A73&lt;&gt;""),$A73&lt;&gt;"")</formula>
    </cfRule>
  </conditionalFormatting>
  <conditionalFormatting sqref="B65">
    <cfRule type="expression" dxfId="163" priority="105">
      <formula>AND($A73&lt;&gt;"COMPOSICAO",$A73&lt;&gt;"INSUMO",$A73&lt;&gt;"")</formula>
    </cfRule>
    <cfRule type="expression" dxfId="162" priority="106">
      <formula>AND(OR($A73="COMPOSICAO",$A73="INSUMO",$A73&lt;&gt;""),$A73&lt;&gt;"")</formula>
    </cfRule>
  </conditionalFormatting>
  <conditionalFormatting sqref="C70:F70">
    <cfRule type="expression" dxfId="161" priority="440">
      <formula>AND(#REF!&lt;&gt;"COMPOSICAO",#REF!&lt;&gt;"INSUMO",#REF!&lt;&gt;"")</formula>
    </cfRule>
    <cfRule type="expression" dxfId="160" priority="441">
      <formula>AND(OR(#REF!="COMPOSICAO",#REF!="INSUMO",#REF!&lt;&gt;""),#REF!&lt;&gt;"")</formula>
    </cfRule>
  </conditionalFormatting>
  <conditionalFormatting sqref="B68">
    <cfRule type="expression" dxfId="159" priority="442">
      <formula>AND(#REF!&lt;&gt;"COMPOSICAO",#REF!&lt;&gt;"INSUMO",#REF!&lt;&gt;"")</formula>
    </cfRule>
    <cfRule type="expression" dxfId="158" priority="443">
      <formula>AND(OR(#REF!="COMPOSICAO",#REF!="INSUMO",#REF!&lt;&gt;""),#REF!&lt;&gt;"")</formula>
    </cfRule>
  </conditionalFormatting>
  <conditionalFormatting sqref="D67:F67">
    <cfRule type="expression" dxfId="157" priority="444">
      <formula>AND(#REF!&lt;&gt;"COMPOSICAO",#REF!&lt;&gt;"INSUMO",#REF!&lt;&gt;"")</formula>
    </cfRule>
    <cfRule type="expression" dxfId="156" priority="445">
      <formula>AND(OR(#REF!="COMPOSICAO",#REF!="INSUMO",#REF!&lt;&gt;""),#REF!&lt;&gt;"")</formula>
    </cfRule>
  </conditionalFormatting>
  <conditionalFormatting sqref="B66">
    <cfRule type="expression" dxfId="155" priority="446">
      <formula>AND(#REF!&lt;&gt;"COMPOSICAO",#REF!&lt;&gt;"INSUMO",#REF!&lt;&gt;"")</formula>
    </cfRule>
    <cfRule type="expression" dxfId="154" priority="447">
      <formula>AND(OR(#REF!="COMPOSICAO",#REF!="INSUMO",#REF!&lt;&gt;""),#REF!&lt;&gt;"")</formula>
    </cfRule>
  </conditionalFormatting>
  <conditionalFormatting sqref="B69">
    <cfRule type="expression" dxfId="153" priority="450">
      <formula>AND(#REF!&lt;&gt;"COMPOSICAO",#REF!&lt;&gt;"INSUMO",#REF!&lt;&gt;"")</formula>
    </cfRule>
    <cfRule type="expression" dxfId="152" priority="451">
      <formula>AND(OR(#REF!="COMPOSICAO",#REF!="INSUMO",#REF!&lt;&gt;""),#REF!&lt;&gt;"")</formula>
    </cfRule>
  </conditionalFormatting>
  <conditionalFormatting sqref="B67">
    <cfRule type="expression" dxfId="151" priority="456">
      <formula>AND(#REF!&lt;&gt;"COMPOSICAO",#REF!&lt;&gt;"INSUMO",#REF!&lt;&gt;"")</formula>
    </cfRule>
    <cfRule type="expression" dxfId="150" priority="457">
      <formula>AND(OR(#REF!="COMPOSICAO",#REF!="INSUMO",#REF!&lt;&gt;""),#REF!&lt;&gt;"")</formula>
    </cfRule>
  </conditionalFormatting>
  <conditionalFormatting sqref="B70">
    <cfRule type="expression" dxfId="149" priority="458">
      <formula>AND(#REF!&lt;&gt;"COMPOSICAO",#REF!&lt;&gt;"INSUMO",#REF!&lt;&gt;"")</formula>
    </cfRule>
    <cfRule type="expression" dxfId="148" priority="459">
      <formula>AND(OR(#REF!="COMPOSICAO",#REF!="INSUMO",#REF!&lt;&gt;""),#REF!&lt;&gt;"")</formula>
    </cfRule>
  </conditionalFormatting>
  <conditionalFormatting sqref="B143:C143 E142:F143">
    <cfRule type="expression" dxfId="147" priority="460">
      <formula>AND(#REF!&lt;&gt;"COMPOSICAO",#REF!&lt;&gt;"INSUMO",#REF!&lt;&gt;"")</formula>
    </cfRule>
    <cfRule type="expression" dxfId="146" priority="461">
      <formula>AND(OR(#REF!="COMPOSICAO",#REF!="INSUMO",#REF!&lt;&gt;""),#REF!&lt;&gt;"")</formula>
    </cfRule>
  </conditionalFormatting>
  <conditionalFormatting sqref="E165">
    <cfRule type="expression" dxfId="145" priority="95">
      <formula>AND(#REF!&lt;&gt;"COMPOSICAO",#REF!&lt;&gt;"INSUMO",#REF!&lt;&gt;"")</formula>
    </cfRule>
    <cfRule type="expression" dxfId="144" priority="96">
      <formula>AND(OR(#REF!="COMPOSICAO",#REF!="INSUMO",#REF!&lt;&gt;""),#REF!&lt;&gt;"")</formula>
    </cfRule>
  </conditionalFormatting>
  <conditionalFormatting sqref="E171">
    <cfRule type="expression" dxfId="143" priority="93">
      <formula>AND(#REF!&lt;&gt;"COMPOSICAO",#REF!&lt;&gt;"INSUMO",#REF!&lt;&gt;"")</formula>
    </cfRule>
    <cfRule type="expression" dxfId="142" priority="94">
      <formula>AND(OR(#REF!="COMPOSICAO",#REF!="INSUMO",#REF!&lt;&gt;""),#REF!&lt;&gt;"")</formula>
    </cfRule>
  </conditionalFormatting>
  <conditionalFormatting sqref="E179">
    <cfRule type="expression" dxfId="141" priority="91">
      <formula>AND(#REF!&lt;&gt;"COMPOSICAO",#REF!&lt;&gt;"INSUMO",#REF!&lt;&gt;"")</formula>
    </cfRule>
    <cfRule type="expression" dxfId="140" priority="92">
      <formula>AND(OR(#REF!="COMPOSICAO",#REF!="INSUMO",#REF!&lt;&gt;""),#REF!&lt;&gt;"")</formula>
    </cfRule>
  </conditionalFormatting>
  <conditionalFormatting sqref="E348">
    <cfRule type="expression" dxfId="139" priority="87">
      <formula>AND(#REF!&lt;&gt;"COMPOSICAO",#REF!&lt;&gt;"INSUMO",#REF!&lt;&gt;"")</formula>
    </cfRule>
    <cfRule type="expression" dxfId="138" priority="88">
      <formula>AND(OR(#REF!="COMPOSICAO",#REF!="INSUMO",#REF!&lt;&gt;""),#REF!&lt;&gt;"")</formula>
    </cfRule>
  </conditionalFormatting>
  <conditionalFormatting sqref="E187">
    <cfRule type="expression" dxfId="137" priority="85">
      <formula>AND(#REF!&lt;&gt;"COMPOSICAO",#REF!&lt;&gt;"INSUMO",#REF!&lt;&gt;"")</formula>
    </cfRule>
    <cfRule type="expression" dxfId="136" priority="86">
      <formula>AND(OR(#REF!="COMPOSICAO",#REF!="INSUMO",#REF!&lt;&gt;""),#REF!&lt;&gt;"")</formula>
    </cfRule>
  </conditionalFormatting>
  <conditionalFormatting sqref="B196 B223 B331 B402 B412">
    <cfRule type="expression" dxfId="135" priority="462">
      <formula>AND($C197&lt;&gt;"COMPOSICAO",$C197&lt;&gt;"INSUMO",$C197&lt;&gt;"")</formula>
    </cfRule>
    <cfRule type="expression" dxfId="134" priority="463">
      <formula>AND(OR($C197="COMPOSICAO",$C197="INSUMO",$C197&lt;&gt;""),$C197&lt;&gt;"")</formula>
    </cfRule>
  </conditionalFormatting>
  <conditionalFormatting sqref="C252:E253">
    <cfRule type="expression" dxfId="133" priority="83">
      <formula>AND($A252&lt;&gt;"COMPOSICAO",$A252&lt;&gt;"INSUMO",$A252&lt;&gt;"")</formula>
    </cfRule>
    <cfRule type="expression" dxfId="132" priority="84">
      <formula>AND(OR($A252="COMPOSICAO",$A252="INSUMO",$A252&lt;&gt;""),$A252&lt;&gt;"")</formula>
    </cfRule>
  </conditionalFormatting>
  <conditionalFormatting sqref="C259:E260">
    <cfRule type="expression" dxfId="131" priority="79">
      <formula>AND($A259&lt;&gt;"COMPOSICAO",$A259&lt;&gt;"INSUMO",$A259&lt;&gt;"")</formula>
    </cfRule>
    <cfRule type="expression" dxfId="130" priority="80">
      <formula>AND(OR($A259="COMPOSICAO",$A259="INSUMO",$A259&lt;&gt;""),$A259&lt;&gt;"")</formula>
    </cfRule>
  </conditionalFormatting>
  <conditionalFormatting sqref="C268:E269">
    <cfRule type="expression" dxfId="129" priority="75">
      <formula>AND($A268&lt;&gt;"COMPOSICAO",$A268&lt;&gt;"INSUMO",$A268&lt;&gt;"")</formula>
    </cfRule>
    <cfRule type="expression" dxfId="128" priority="76">
      <formula>AND(OR($A268="COMPOSICAO",$A268="INSUMO",$A268&lt;&gt;""),$A268&lt;&gt;"")</formula>
    </cfRule>
  </conditionalFormatting>
  <conditionalFormatting sqref="C276:E277">
    <cfRule type="expression" dxfId="127" priority="71">
      <formula>AND($A276&lt;&gt;"COMPOSICAO",$A276&lt;&gt;"INSUMO",$A276&lt;&gt;"")</formula>
    </cfRule>
    <cfRule type="expression" dxfId="126" priority="72">
      <formula>AND(OR($A276="COMPOSICAO",$A276="INSUMO",$A276&lt;&gt;""),$A276&lt;&gt;"")</formula>
    </cfRule>
  </conditionalFormatting>
  <conditionalFormatting sqref="C284:E285">
    <cfRule type="expression" dxfId="125" priority="67">
      <formula>AND($A284&lt;&gt;"COMPOSICAO",$A284&lt;&gt;"INSUMO",$A284&lt;&gt;"")</formula>
    </cfRule>
    <cfRule type="expression" dxfId="124" priority="68">
      <formula>AND(OR($A284="COMPOSICAO",$A284="INSUMO",$A284&lt;&gt;""),$A284&lt;&gt;"")</formula>
    </cfRule>
  </conditionalFormatting>
  <conditionalFormatting sqref="C292:E293">
    <cfRule type="expression" dxfId="123" priority="63">
      <formula>AND($A292&lt;&gt;"COMPOSICAO",$A292&lt;&gt;"INSUMO",$A292&lt;&gt;"")</formula>
    </cfRule>
    <cfRule type="expression" dxfId="122" priority="64">
      <formula>AND(OR($A292="COMPOSICAO",$A292="INSUMO",$A292&lt;&gt;""),$A292&lt;&gt;"")</formula>
    </cfRule>
  </conditionalFormatting>
  <conditionalFormatting sqref="C301:E304">
    <cfRule type="expression" dxfId="121" priority="61">
      <formula>AND($A301&lt;&gt;"COMPOSICAO",$A301&lt;&gt;"INSUMO",$A301&lt;&gt;"")</formula>
    </cfRule>
    <cfRule type="expression" dxfId="120" priority="62">
      <formula>AND(OR($A301="COMPOSICAO",$A301="INSUMO",$A301&lt;&gt;""),$A301&lt;&gt;"")</formula>
    </cfRule>
  </conditionalFormatting>
  <conditionalFormatting sqref="C312:E313">
    <cfRule type="expression" dxfId="119" priority="59">
      <formula>AND($A312&lt;&gt;"COMPOSICAO",$A312&lt;&gt;"INSUMO",$A312&lt;&gt;"")</formula>
    </cfRule>
    <cfRule type="expression" dxfId="118" priority="60">
      <formula>AND(OR($A312="COMPOSICAO",$A312="INSUMO",$A312&lt;&gt;""),$A312&lt;&gt;"")</formula>
    </cfRule>
  </conditionalFormatting>
  <conditionalFormatting sqref="C319:E320">
    <cfRule type="expression" dxfId="117" priority="57">
      <formula>AND($A319&lt;&gt;"COMPOSICAO",$A319&lt;&gt;"INSUMO",$A319&lt;&gt;"")</formula>
    </cfRule>
    <cfRule type="expression" dxfId="116" priority="58">
      <formula>AND(OR($A319="COMPOSICAO",$A319="INSUMO",$A319&lt;&gt;""),$A319&lt;&gt;"")</formula>
    </cfRule>
  </conditionalFormatting>
  <conditionalFormatting sqref="C326:E327">
    <cfRule type="expression" dxfId="115" priority="55">
      <formula>AND($A326&lt;&gt;"COMPOSICAO",$A326&lt;&gt;"INSUMO",$A326&lt;&gt;"")</formula>
    </cfRule>
    <cfRule type="expression" dxfId="114" priority="56">
      <formula>AND(OR($A326="COMPOSICAO",$A326="INSUMO",$A326&lt;&gt;""),$A326&lt;&gt;"")</formula>
    </cfRule>
  </conditionalFormatting>
  <conditionalFormatting sqref="C333:E334">
    <cfRule type="expression" dxfId="113" priority="53">
      <formula>AND($A333&lt;&gt;"COMPOSICAO",$A333&lt;&gt;"INSUMO",$A333&lt;&gt;"")</formula>
    </cfRule>
    <cfRule type="expression" dxfId="112" priority="54">
      <formula>AND(OR($A333="COMPOSICAO",$A333="INSUMO",$A333&lt;&gt;""),$A333&lt;&gt;"")</formula>
    </cfRule>
  </conditionalFormatting>
  <conditionalFormatting sqref="C368:F368">
    <cfRule type="expression" dxfId="111" priority="470">
      <formula>AND(#REF!&lt;&gt;"COMPOSICAO",#REF!&lt;&gt;"INSUMO",#REF!&lt;&gt;"")</formula>
    </cfRule>
    <cfRule type="expression" dxfId="110" priority="471">
      <formula>AND(OR(#REF!="COMPOSICAO",#REF!="INSUMO",#REF!&lt;&gt;""),#REF!&lt;&gt;"")</formula>
    </cfRule>
  </conditionalFormatting>
  <conditionalFormatting sqref="E374">
    <cfRule type="expression" dxfId="109" priority="472">
      <formula>AND(#REF!&lt;&gt;"COMPOSICAO",#REF!&lt;&gt;"INSUMO",#REF!&lt;&gt;"")</formula>
    </cfRule>
    <cfRule type="expression" dxfId="108" priority="473">
      <formula>AND(OR(#REF!="COMPOSICAO",#REF!="INSUMO",#REF!&lt;&gt;""),#REF!&lt;&gt;"")</formula>
    </cfRule>
  </conditionalFormatting>
  <conditionalFormatting sqref="E411">
    <cfRule type="expression" dxfId="107" priority="476">
      <formula>AND($A408&lt;&gt;"COMPOSICAO",$A408&lt;&gt;"INSUMO",$A408&lt;&gt;"")</formula>
    </cfRule>
    <cfRule type="expression" dxfId="106" priority="477">
      <formula>AND(OR($A408="COMPOSICAO",$A408="INSUMO",$A408&lt;&gt;""),$A408&lt;&gt;"")</formula>
    </cfRule>
  </conditionalFormatting>
  <conditionalFormatting sqref="B375">
    <cfRule type="expression" dxfId="105" priority="478">
      <formula>AND($A428&lt;&gt;"COMPOSICAO",$A428&lt;&gt;"INSUMO",$A428&lt;&gt;"")</formula>
    </cfRule>
    <cfRule type="expression" dxfId="104" priority="479">
      <formula>AND(OR($A428="COMPOSICAO",$A428="INSUMO",$A428&lt;&gt;""),$A428&lt;&gt;"")</formula>
    </cfRule>
  </conditionalFormatting>
  <conditionalFormatting sqref="B423">
    <cfRule type="expression" dxfId="103" priority="49">
      <formula>AND($C424&lt;&gt;"COMPOSICAO",$C424&lt;&gt;"INSUMO",$C424&lt;&gt;"")</formula>
    </cfRule>
    <cfRule type="expression" dxfId="102" priority="50">
      <formula>AND(OR($C424="COMPOSICAO",$C424="INSUMO",$C424&lt;&gt;""),$C424&lt;&gt;"")</formula>
    </cfRule>
  </conditionalFormatting>
  <conditionalFormatting sqref="E422">
    <cfRule type="expression" dxfId="101" priority="51">
      <formula>AND($A419&lt;&gt;"COMPOSICAO",$A419&lt;&gt;"INSUMO",$A419&lt;&gt;"")</formula>
    </cfRule>
    <cfRule type="expression" dxfId="100" priority="52">
      <formula>AND(OR($A419="COMPOSICAO",$A419="INSUMO",$A419&lt;&gt;""),$A419&lt;&gt;"")</formula>
    </cfRule>
  </conditionalFormatting>
  <conditionalFormatting sqref="E195">
    <cfRule type="expression" dxfId="99" priority="480">
      <formula>AND(#REF!&lt;&gt;"COMPOSICAO",#REF!&lt;&gt;"INSUMO",#REF!&lt;&gt;"")</formula>
    </cfRule>
    <cfRule type="expression" dxfId="98" priority="481">
      <formula>AND(OR(#REF!="COMPOSICAO",#REF!="INSUMO",#REF!&lt;&gt;""),#REF!&lt;&gt;"")</formula>
    </cfRule>
  </conditionalFormatting>
  <conditionalFormatting sqref="E204">
    <cfRule type="expression" dxfId="97" priority="482">
      <formula>AND(#REF!&lt;&gt;"COMPOSICAO",#REF!&lt;&gt;"INSUMO",#REF!&lt;&gt;"")</formula>
    </cfRule>
    <cfRule type="expression" dxfId="96" priority="483">
      <formula>AND(OR(#REF!="COMPOSICAO",#REF!="INSUMO",#REF!&lt;&gt;""),#REF!&lt;&gt;"")</formula>
    </cfRule>
  </conditionalFormatting>
  <conditionalFormatting sqref="E213">
    <cfRule type="expression" dxfId="95" priority="484">
      <formula>AND(#REF!&lt;&gt;"COMPOSICAO",#REF!&lt;&gt;"INSUMO",#REF!&lt;&gt;"")</formula>
    </cfRule>
    <cfRule type="expression" dxfId="94" priority="485">
      <formula>AND(OR(#REF!="COMPOSICAO",#REF!="INSUMO",#REF!&lt;&gt;""),#REF!&lt;&gt;"")</formula>
    </cfRule>
  </conditionalFormatting>
  <conditionalFormatting sqref="E231">
    <cfRule type="expression" dxfId="93" priority="486">
      <formula>AND(#REF!&lt;&gt;"COMPOSICAO",#REF!&lt;&gt;"INSUMO",#REF!&lt;&gt;"")</formula>
    </cfRule>
    <cfRule type="expression" dxfId="92" priority="487">
      <formula>AND(OR(#REF!="COMPOSICAO",#REF!="INSUMO",#REF!&lt;&gt;""),#REF!&lt;&gt;"")</formula>
    </cfRule>
  </conditionalFormatting>
  <conditionalFormatting sqref="B232 E240">
    <cfRule type="expression" dxfId="91" priority="488">
      <formula>AND(#REF!&lt;&gt;"COMPOSICAO",#REF!&lt;&gt;"INSUMO",#REF!&lt;&gt;"")</formula>
    </cfRule>
    <cfRule type="expression" dxfId="90" priority="489">
      <formula>AND(OR(#REF!="COMPOSICAO",#REF!="INSUMO",#REF!&lt;&gt;""),#REF!&lt;&gt;"")</formula>
    </cfRule>
  </conditionalFormatting>
  <conditionalFormatting sqref="E432">
    <cfRule type="expression" dxfId="89" priority="490">
      <formula>AND(#REF!&lt;&gt;"COMPOSICAO",#REF!&lt;&gt;"INSUMO",#REF!&lt;&gt;"")</formula>
    </cfRule>
    <cfRule type="expression" dxfId="88" priority="491">
      <formula>AND(OR(#REF!="COMPOSICAO",#REF!="INSUMO",#REF!&lt;&gt;""),#REF!&lt;&gt;"")</formula>
    </cfRule>
  </conditionalFormatting>
  <conditionalFormatting sqref="B433">
    <cfRule type="expression" dxfId="87" priority="492">
      <formula>AND(#REF!&lt;&gt;"COMPOSICAO",#REF!&lt;&gt;"INSUMO",#REF!&lt;&gt;"")</formula>
    </cfRule>
    <cfRule type="expression" dxfId="86" priority="493">
      <formula>AND(OR(#REF!="COMPOSICAO",#REF!="INSUMO",#REF!&lt;&gt;""),#REF!&lt;&gt;"")</formula>
    </cfRule>
  </conditionalFormatting>
  <conditionalFormatting sqref="E249">
    <cfRule type="expression" dxfId="85" priority="496">
      <formula>AND(#REF!&lt;&gt;"COMPOSICAO",#REF!&lt;&gt;"INSUMO",#REF!&lt;&gt;"")</formula>
    </cfRule>
    <cfRule type="expression" dxfId="84" priority="497">
      <formula>AND(OR(#REF!="COMPOSICAO",#REF!="INSUMO",#REF!&lt;&gt;""),#REF!&lt;&gt;"")</formula>
    </cfRule>
  </conditionalFormatting>
  <conditionalFormatting sqref="B258">
    <cfRule type="expression" dxfId="83" priority="498">
      <formula>AND(#REF!&lt;&gt;"COMPOSICAO",#REF!&lt;&gt;"INSUMO",#REF!&lt;&gt;"")</formula>
    </cfRule>
    <cfRule type="expression" dxfId="82" priority="499">
      <formula>AND(OR(#REF!="COMPOSICAO",#REF!="INSUMO",#REF!&lt;&gt;""),#REF!&lt;&gt;"")</formula>
    </cfRule>
  </conditionalFormatting>
  <conditionalFormatting sqref="E256">
    <cfRule type="expression" dxfId="81" priority="500">
      <formula>AND(#REF!&lt;&gt;"COMPOSICAO",#REF!&lt;&gt;"INSUMO",#REF!&lt;&gt;"")</formula>
    </cfRule>
    <cfRule type="expression" dxfId="80" priority="501">
      <formula>AND(OR(#REF!="COMPOSICAO",#REF!="INSUMO",#REF!&lt;&gt;""),#REF!&lt;&gt;"")</formula>
    </cfRule>
  </conditionalFormatting>
  <conditionalFormatting sqref="B257">
    <cfRule type="expression" dxfId="79" priority="502">
      <formula>AND(#REF!&lt;&gt;"COMPOSICAO",#REF!&lt;&gt;"INSUMO",#REF!&lt;&gt;"")</formula>
    </cfRule>
    <cfRule type="expression" dxfId="78" priority="503">
      <formula>AND(OR(#REF!="COMPOSICAO",#REF!="INSUMO",#REF!&lt;&gt;""),#REF!&lt;&gt;"")</formula>
    </cfRule>
  </conditionalFormatting>
  <conditionalFormatting sqref="E265">
    <cfRule type="expression" dxfId="77" priority="504">
      <formula>AND(#REF!&lt;&gt;"COMPOSICAO",#REF!&lt;&gt;"INSUMO",#REF!&lt;&gt;"")</formula>
    </cfRule>
    <cfRule type="expression" dxfId="76" priority="505">
      <formula>AND(OR(#REF!="COMPOSICAO",#REF!="INSUMO",#REF!&lt;&gt;""),#REF!&lt;&gt;"")</formula>
    </cfRule>
  </conditionalFormatting>
  <conditionalFormatting sqref="B266">
    <cfRule type="expression" dxfId="75" priority="506">
      <formula>AND(#REF!&lt;&gt;"COMPOSICAO",#REF!&lt;&gt;"INSUMO",#REF!&lt;&gt;"")</formula>
    </cfRule>
    <cfRule type="expression" dxfId="74" priority="507">
      <formula>AND(OR(#REF!="COMPOSICAO",#REF!="INSUMO",#REF!&lt;&gt;""),#REF!&lt;&gt;"")</formula>
    </cfRule>
  </conditionalFormatting>
  <conditionalFormatting sqref="E273">
    <cfRule type="expression" dxfId="73" priority="508">
      <formula>AND(#REF!&lt;&gt;"COMPOSICAO",#REF!&lt;&gt;"INSUMO",#REF!&lt;&gt;"")</formula>
    </cfRule>
    <cfRule type="expression" dxfId="72" priority="509">
      <formula>AND(OR(#REF!="COMPOSICAO",#REF!="INSUMO",#REF!&lt;&gt;""),#REF!&lt;&gt;"")</formula>
    </cfRule>
  </conditionalFormatting>
  <conditionalFormatting sqref="B274">
    <cfRule type="expression" dxfId="71" priority="510">
      <formula>AND(#REF!&lt;&gt;"COMPOSICAO",#REF!&lt;&gt;"INSUMO",#REF!&lt;&gt;"")</formula>
    </cfRule>
    <cfRule type="expression" dxfId="70" priority="511">
      <formula>AND(OR(#REF!="COMPOSICAO",#REF!="INSUMO",#REF!&lt;&gt;""),#REF!&lt;&gt;"")</formula>
    </cfRule>
  </conditionalFormatting>
  <conditionalFormatting sqref="E281">
    <cfRule type="expression" dxfId="69" priority="512">
      <formula>AND(#REF!&lt;&gt;"COMPOSICAO",#REF!&lt;&gt;"INSUMO",#REF!&lt;&gt;"")</formula>
    </cfRule>
    <cfRule type="expression" dxfId="68" priority="513">
      <formula>AND(OR(#REF!="COMPOSICAO",#REF!="INSUMO",#REF!&lt;&gt;""),#REF!&lt;&gt;"")</formula>
    </cfRule>
  </conditionalFormatting>
  <conditionalFormatting sqref="B282">
    <cfRule type="expression" dxfId="67" priority="514">
      <formula>AND(#REF!&lt;&gt;"COMPOSICAO",#REF!&lt;&gt;"INSUMO",#REF!&lt;&gt;"")</formula>
    </cfRule>
    <cfRule type="expression" dxfId="66" priority="515">
      <formula>AND(OR(#REF!="COMPOSICAO",#REF!="INSUMO",#REF!&lt;&gt;""),#REF!&lt;&gt;"")</formula>
    </cfRule>
  </conditionalFormatting>
  <conditionalFormatting sqref="E289">
    <cfRule type="expression" dxfId="65" priority="516">
      <formula>AND(#REF!&lt;&gt;"COMPOSICAO",#REF!&lt;&gt;"INSUMO",#REF!&lt;&gt;"")</formula>
    </cfRule>
    <cfRule type="expression" dxfId="64" priority="517">
      <formula>AND(OR(#REF!="COMPOSICAO",#REF!="INSUMO",#REF!&lt;&gt;""),#REF!&lt;&gt;"")</formula>
    </cfRule>
  </conditionalFormatting>
  <conditionalFormatting sqref="B290">
    <cfRule type="expression" dxfId="63" priority="518">
      <formula>AND(#REF!&lt;&gt;"COMPOSICAO",#REF!&lt;&gt;"INSUMO",#REF!&lt;&gt;"")</formula>
    </cfRule>
    <cfRule type="expression" dxfId="62" priority="519">
      <formula>AND(OR(#REF!="COMPOSICAO",#REF!="INSUMO",#REF!&lt;&gt;""),#REF!&lt;&gt;"")</formula>
    </cfRule>
  </conditionalFormatting>
  <conditionalFormatting sqref="E297">
    <cfRule type="expression" dxfId="61" priority="520">
      <formula>AND(#REF!&lt;&gt;"COMPOSICAO",#REF!&lt;&gt;"INSUMO",#REF!&lt;&gt;"")</formula>
    </cfRule>
    <cfRule type="expression" dxfId="60" priority="521">
      <formula>AND(OR(#REF!="COMPOSICAO",#REF!="INSUMO",#REF!&lt;&gt;""),#REF!&lt;&gt;"")</formula>
    </cfRule>
  </conditionalFormatting>
  <conditionalFormatting sqref="B307:B311">
    <cfRule type="expression" dxfId="59" priority="522">
      <formula>AND(#REF!&lt;&gt;"COMPOSICAO",#REF!&lt;&gt;"INSUMO",#REF!&lt;&gt;"")</formula>
    </cfRule>
    <cfRule type="expression" dxfId="58" priority="523">
      <formula>AND(OR(#REF!="COMPOSICAO",#REF!="INSUMO",#REF!&lt;&gt;""),#REF!&lt;&gt;"")</formula>
    </cfRule>
  </conditionalFormatting>
  <conditionalFormatting sqref="E306">
    <cfRule type="expression" dxfId="57" priority="524">
      <formula>AND(#REF!&lt;&gt;"COMPOSICAO",#REF!&lt;&gt;"INSUMO",#REF!&lt;&gt;"")</formula>
    </cfRule>
    <cfRule type="expression" dxfId="56" priority="525">
      <formula>AND(OR(#REF!="COMPOSICAO",#REF!="INSUMO",#REF!&lt;&gt;""),#REF!&lt;&gt;"")</formula>
    </cfRule>
  </conditionalFormatting>
  <conditionalFormatting sqref="E323">
    <cfRule type="expression" dxfId="55" priority="526">
      <formula>AND(#REF!&lt;&gt;"COMPOSICAO",#REF!&lt;&gt;"INSUMO",#REF!&lt;&gt;"")</formula>
    </cfRule>
    <cfRule type="expression" dxfId="54" priority="527">
      <formula>AND(OR(#REF!="COMPOSICAO",#REF!="INSUMO",#REF!&lt;&gt;""),#REF!&lt;&gt;"")</formula>
    </cfRule>
  </conditionalFormatting>
  <conditionalFormatting sqref="B324">
    <cfRule type="expression" dxfId="53" priority="528">
      <formula>AND(#REF!&lt;&gt;"COMPOSICAO",#REF!&lt;&gt;"INSUMO",#REF!&lt;&gt;"")</formula>
    </cfRule>
    <cfRule type="expression" dxfId="52" priority="529">
      <formula>AND(OR(#REF!="COMPOSICAO",#REF!="INSUMO",#REF!&lt;&gt;""),#REF!&lt;&gt;"")</formula>
    </cfRule>
  </conditionalFormatting>
  <conditionalFormatting sqref="E330">
    <cfRule type="expression" dxfId="51" priority="530">
      <formula>AND(#REF!&lt;&gt;"COMPOSICAO",#REF!&lt;&gt;"INSUMO",#REF!&lt;&gt;"")</formula>
    </cfRule>
    <cfRule type="expression" dxfId="50" priority="531">
      <formula>AND(OR(#REF!="COMPOSICAO",#REF!="INSUMO",#REF!&lt;&gt;""),#REF!&lt;&gt;"")</formula>
    </cfRule>
  </conditionalFormatting>
  <conditionalFormatting sqref="B250:B255 B259:B261 B268:B270 B276:B278 B284:B286 B292:B294">
    <cfRule type="expression" dxfId="49" priority="536">
      <formula>AND(#REF!&lt;&gt;"COMPOSICAO",#REF!&lt;&gt;"INSUMO",#REF!&lt;&gt;"")</formula>
    </cfRule>
    <cfRule type="expression" dxfId="48" priority="537">
      <formula>AND(OR(#REF!="COMPOSICAO",#REF!="INSUMO",#REF!&lt;&gt;""),#REF!&lt;&gt;"")</formula>
    </cfRule>
  </conditionalFormatting>
  <conditionalFormatting sqref="B298">
    <cfRule type="expression" dxfId="47" priority="548">
      <formula>AND(#REF!&lt;&gt;"COMPOSICAO",#REF!&lt;&gt;"INSUMO",#REF!&lt;&gt;"")</formula>
    </cfRule>
    <cfRule type="expression" dxfId="46" priority="549">
      <formula>AND(OR(#REF!="COMPOSICAO",#REF!="INSUMO",#REF!&lt;&gt;""),#REF!&lt;&gt;"")</formula>
    </cfRule>
  </conditionalFormatting>
  <conditionalFormatting sqref="C445:F446">
    <cfRule type="expression" dxfId="45" priority="47">
      <formula>AND($A445&lt;&gt;"COMPOSICAO",$A445&lt;&gt;"INSUMO",$A445&lt;&gt;"")</formula>
    </cfRule>
    <cfRule type="expression" dxfId="44" priority="48">
      <formula>AND(OR($A445="COMPOSICAO",$A445="INSUMO",$A445&lt;&gt;""),$A445&lt;&gt;"")</formula>
    </cfRule>
  </conditionalFormatting>
  <conditionalFormatting sqref="C452:F453">
    <cfRule type="expression" dxfId="43" priority="45">
      <formula>AND($A452&lt;&gt;"COMPOSICAO",$A452&lt;&gt;"INSUMO",$A452&lt;&gt;"")</formula>
    </cfRule>
    <cfRule type="expression" dxfId="42" priority="46">
      <formula>AND(OR($A452="COMPOSICAO",$A452="INSUMO",$A452&lt;&gt;""),$A452&lt;&gt;"")</formula>
    </cfRule>
  </conditionalFormatting>
  <conditionalFormatting sqref="B457">
    <cfRule type="expression" dxfId="41" priority="41">
      <formula>AND($C458&lt;&gt;"COMPOSICAO",$C458&lt;&gt;"INSUMO",$C458&lt;&gt;"")</formula>
    </cfRule>
    <cfRule type="expression" dxfId="40" priority="42">
      <formula>AND(OR($C458="COMPOSICAO",$C458="INSUMO",$C458&lt;&gt;""),$C458&lt;&gt;"")</formula>
    </cfRule>
  </conditionalFormatting>
  <conditionalFormatting sqref="E456">
    <cfRule type="expression" dxfId="39" priority="43">
      <formula>AND(#REF!&lt;&gt;"COMPOSICAO",#REF!&lt;&gt;"INSUMO",#REF!&lt;&gt;"")</formula>
    </cfRule>
    <cfRule type="expression" dxfId="38" priority="44">
      <formula>AND(OR(#REF!="COMPOSICAO",#REF!="INSUMO",#REF!&lt;&gt;""),#REF!&lt;&gt;"")</formula>
    </cfRule>
  </conditionalFormatting>
  <conditionalFormatting sqref="C469:E470">
    <cfRule type="expression" dxfId="37" priority="39">
      <formula>AND($A469&lt;&gt;"COMPOSICAO",$A469&lt;&gt;"INSUMO",$A469&lt;&gt;"")</formula>
    </cfRule>
    <cfRule type="expression" dxfId="36" priority="40">
      <formula>AND(OR($A469="COMPOSICAO",$A469="INSUMO",$A469&lt;&gt;""),$A469&lt;&gt;"")</formula>
    </cfRule>
  </conditionalFormatting>
  <conditionalFormatting sqref="B524:D524 B522:B531">
    <cfRule type="expression" dxfId="35" priority="37">
      <formula>AND($A486&lt;&gt;"COMPOSICAO",$A486&lt;&gt;"INSUMO",$A486&lt;&gt;"")</formula>
    </cfRule>
    <cfRule type="expression" dxfId="34" priority="38">
      <formula>AND(OR($A486="COMPOSICAO",$A486="INSUMO",$A486&lt;&gt;""),$A486&lt;&gt;"")</formula>
    </cfRule>
  </conditionalFormatting>
  <conditionalFormatting sqref="C528 D527:D528">
    <cfRule type="expression" dxfId="33" priority="33">
      <formula>AND(#REF!&lt;&gt;"COMPOSICAO",#REF!&lt;&gt;"INSUMO",#REF!&lt;&gt;"")</formula>
    </cfRule>
    <cfRule type="expression" dxfId="32" priority="34">
      <formula>AND(OR(#REF!="COMPOSICAO",#REF!="INSUMO",#REF!&lt;&gt;""),#REF!&lt;&gt;"")</formula>
    </cfRule>
  </conditionalFormatting>
  <conditionalFormatting sqref="B527:B528">
    <cfRule type="expression" dxfId="31" priority="35">
      <formula>AND(#REF!&lt;&gt;"COMPOSICAO",#REF!&lt;&gt;"INSUMO",#REF!&lt;&gt;"")</formula>
    </cfRule>
    <cfRule type="expression" dxfId="30" priority="36">
      <formula>AND(OR(#REF!="COMPOSICAO",#REF!="INSUMO",#REF!&lt;&gt;""),#REF!&lt;&gt;"")</formula>
    </cfRule>
  </conditionalFormatting>
  <conditionalFormatting sqref="E482">
    <cfRule type="expression" dxfId="29" priority="29">
      <formula>AND($A481&lt;&gt;"COMPOSICAO",$A481&lt;&gt;"INSUMO",$A481&lt;&gt;"")</formula>
    </cfRule>
    <cfRule type="expression" dxfId="28" priority="30">
      <formula>AND(OR($A481="COMPOSICAO",$A481="INSUMO",$A481&lt;&gt;""),$A481&lt;&gt;"")</formula>
    </cfRule>
  </conditionalFormatting>
  <conditionalFormatting sqref="B483">
    <cfRule type="expression" dxfId="27" priority="31">
      <formula>AND($A483&lt;&gt;"COMPOSICAO",$A483&lt;&gt;"INSUMO",$A483&lt;&gt;"")</formula>
    </cfRule>
    <cfRule type="expression" dxfId="26" priority="32">
      <formula>AND(OR($A483="COMPOSICAO",$A483="INSUMO",$A483&lt;&gt;""),$A483&lt;&gt;"")</formula>
    </cfRule>
  </conditionalFormatting>
  <conditionalFormatting sqref="E489">
    <cfRule type="expression" dxfId="25" priority="25">
      <formula>AND($A488&lt;&gt;"COMPOSICAO",$A488&lt;&gt;"INSUMO",$A488&lt;&gt;"")</formula>
    </cfRule>
    <cfRule type="expression" dxfId="24" priority="26">
      <formula>AND(OR($A488="COMPOSICAO",$A488="INSUMO",$A488&lt;&gt;""),$A488&lt;&gt;"")</formula>
    </cfRule>
  </conditionalFormatting>
  <conditionalFormatting sqref="B490">
    <cfRule type="expression" dxfId="23" priority="27">
      <formula>AND($A490&lt;&gt;"COMPOSICAO",$A490&lt;&gt;"INSUMO",$A490&lt;&gt;"")</formula>
    </cfRule>
    <cfRule type="expression" dxfId="22" priority="28">
      <formula>AND(OR($A490="COMPOSICAO",$A490="INSUMO",$A490&lt;&gt;""),$A490&lt;&gt;"")</formula>
    </cfRule>
  </conditionalFormatting>
  <conditionalFormatting sqref="C492:E493">
    <cfRule type="expression" dxfId="21" priority="23">
      <formula>AND($A492&lt;&gt;"COMPOSICAO",$A492&lt;&gt;"INSUMO",$A492&lt;&gt;"")</formula>
    </cfRule>
    <cfRule type="expression" dxfId="20" priority="24">
      <formula>AND(OR($A492="COMPOSICAO",$A492="INSUMO",$A492&lt;&gt;""),$A492&lt;&gt;"")</formula>
    </cfRule>
  </conditionalFormatting>
  <conditionalFormatting sqref="E498">
    <cfRule type="expression" dxfId="19" priority="19">
      <formula>AND($A497&lt;&gt;"COMPOSICAO",$A497&lt;&gt;"INSUMO",$A497&lt;&gt;"")</formula>
    </cfRule>
    <cfRule type="expression" dxfId="18" priority="20">
      <formula>AND(OR($A497="COMPOSICAO",$A497="INSUMO",$A497&lt;&gt;""),$A497&lt;&gt;"")</formula>
    </cfRule>
  </conditionalFormatting>
  <conditionalFormatting sqref="B499">
    <cfRule type="expression" dxfId="17" priority="21">
      <formula>AND($A499&lt;&gt;"COMPOSICAO",$A499&lt;&gt;"INSUMO",$A499&lt;&gt;"")</formula>
    </cfRule>
    <cfRule type="expression" dxfId="16" priority="22">
      <formula>AND(OR($A499="COMPOSICAO",$A499="INSUMO",$A499&lt;&gt;""),$A499&lt;&gt;"")</formula>
    </cfRule>
  </conditionalFormatting>
  <conditionalFormatting sqref="C501:E502">
    <cfRule type="expression" dxfId="15" priority="17">
      <formula>AND($A501&lt;&gt;"COMPOSICAO",$A501&lt;&gt;"INSUMO",$A501&lt;&gt;"")</formula>
    </cfRule>
    <cfRule type="expression" dxfId="14" priority="18">
      <formula>AND(OR($A501="COMPOSICAO",$A501="INSUMO",$A501&lt;&gt;""),$A501&lt;&gt;"")</formula>
    </cfRule>
  </conditionalFormatting>
  <conditionalFormatting sqref="E507">
    <cfRule type="expression" dxfId="13" priority="13">
      <formula>AND($A506&lt;&gt;"COMPOSICAO",$A506&lt;&gt;"INSUMO",$A506&lt;&gt;"")</formula>
    </cfRule>
    <cfRule type="expression" dxfId="12" priority="14">
      <formula>AND(OR($A506="COMPOSICAO",$A506="INSUMO",$A506&lt;&gt;""),$A506&lt;&gt;"")</formula>
    </cfRule>
  </conditionalFormatting>
  <conditionalFormatting sqref="B508">
    <cfRule type="expression" dxfId="11" priority="15">
      <formula>AND($A508&lt;&gt;"COMPOSICAO",$A508&lt;&gt;"INSUMO",$A508&lt;&gt;"")</formula>
    </cfRule>
    <cfRule type="expression" dxfId="10" priority="16">
      <formula>AND(OR($A508="COMPOSICAO",$A508="INSUMO",$A508&lt;&gt;""),$A508&lt;&gt;"")</formula>
    </cfRule>
  </conditionalFormatting>
  <conditionalFormatting sqref="C510:E511">
    <cfRule type="expression" dxfId="9" priority="11">
      <formula>AND($A510&lt;&gt;"COMPOSICAO",$A510&lt;&gt;"INSUMO",$A510&lt;&gt;"")</formula>
    </cfRule>
    <cfRule type="expression" dxfId="8" priority="12">
      <formula>AND(OR($A510="COMPOSICAO",$A510="INSUMO",$A510&lt;&gt;""),$A510&lt;&gt;"")</formula>
    </cfRule>
  </conditionalFormatting>
  <conditionalFormatting sqref="E401">
    <cfRule type="expression" dxfId="7" priority="554">
      <formula>AND(#REF!&lt;&gt;"COMPOSICAO",#REF!&lt;&gt;"INSUMO",#REF!&lt;&gt;"")</formula>
    </cfRule>
    <cfRule type="expression" dxfId="6" priority="555">
      <formula>AND(OR(#REF!="COMPOSICAO",#REF!="INSUMO",#REF!&lt;&gt;""),#REF!&lt;&gt;"")</formula>
    </cfRule>
  </conditionalFormatting>
  <pageMargins left="0" right="0" top="0.13888888888888901" bottom="0.13888888888888901" header="0" footer="0"/>
  <pageSetup paperSize="9" firstPageNumber="0" pageOrder="overThenDown" orientation="portrait" horizontalDpi="300" verticalDpi="300" r:id="rId1"/>
  <headerFooter>
    <oddHeader>&amp;C&amp;"Arial,Normal"&amp;10&amp;A</oddHeader>
    <oddFooter>&amp;C&amp;"Arial,Normal"&amp;10Página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D26"/>
  <sheetViews>
    <sheetView workbookViewId="0">
      <selection activeCell="I12" sqref="I12"/>
    </sheetView>
  </sheetViews>
  <sheetFormatPr defaultRowHeight="14.25"/>
  <cols>
    <col min="1" max="1" width="10" customWidth="1"/>
    <col min="2" max="2" width="26" customWidth="1"/>
    <col min="3" max="3" width="16.5" customWidth="1"/>
    <col min="4" max="4" width="20.625" hidden="1" customWidth="1"/>
  </cols>
  <sheetData>
    <row r="4" spans="1:4" ht="58.5" customHeight="1">
      <c r="A4" s="1085" t="s">
        <v>832</v>
      </c>
      <c r="B4" s="1131" t="s">
        <v>1</v>
      </c>
      <c r="C4" s="1132"/>
      <c r="D4" s="1132"/>
    </row>
    <row r="5" spans="1:4" ht="43.5" customHeight="1">
      <c r="A5" s="1085" t="s">
        <v>833</v>
      </c>
      <c r="B5" s="1131" t="s">
        <v>4</v>
      </c>
      <c r="C5" s="1131"/>
      <c r="D5" s="1131"/>
    </row>
    <row r="6" spans="1:4" ht="15" customHeight="1">
      <c r="A6" s="1133" t="s">
        <v>834</v>
      </c>
      <c r="B6" s="1134"/>
      <c r="C6" s="1134"/>
      <c r="D6" s="1086"/>
    </row>
    <row r="7" spans="1:4" ht="15" thickBot="1">
      <c r="A7" s="1087" t="s">
        <v>7</v>
      </c>
      <c r="B7" s="1087" t="s">
        <v>835</v>
      </c>
      <c r="C7" s="1087" t="s">
        <v>836</v>
      </c>
      <c r="D7" s="1088" t="s">
        <v>837</v>
      </c>
    </row>
    <row r="8" spans="1:4" ht="15" thickBot="1">
      <c r="A8" s="1089" t="s">
        <v>838</v>
      </c>
      <c r="B8" s="1090" t="s">
        <v>839</v>
      </c>
      <c r="C8" s="1089">
        <v>4</v>
      </c>
      <c r="D8" s="1091">
        <v>0.04</v>
      </c>
    </row>
    <row r="9" spans="1:4" ht="15" thickBot="1">
      <c r="A9" s="1089" t="s">
        <v>840</v>
      </c>
      <c r="B9" s="1090" t="s">
        <v>841</v>
      </c>
      <c r="C9" s="1089">
        <v>0.43</v>
      </c>
      <c r="D9" s="1091">
        <v>4.3E-3</v>
      </c>
    </row>
    <row r="10" spans="1:4" ht="15" thickBot="1">
      <c r="A10" s="1089" t="s">
        <v>842</v>
      </c>
      <c r="B10" s="1090" t="s">
        <v>843</v>
      </c>
      <c r="C10" s="1089">
        <v>1.27</v>
      </c>
      <c r="D10" s="1091">
        <v>1.2699999999999999E-2</v>
      </c>
    </row>
    <row r="11" spans="1:4" ht="15" thickBot="1">
      <c r="A11" s="1089" t="s">
        <v>844</v>
      </c>
      <c r="B11" s="1090" t="s">
        <v>845</v>
      </c>
      <c r="C11" s="1089">
        <v>0.37</v>
      </c>
      <c r="D11" s="1091">
        <v>3.7000000000000002E-3</v>
      </c>
    </row>
    <row r="12" spans="1:4" ht="23.25" thickBot="1">
      <c r="A12" s="1089" t="s">
        <v>846</v>
      </c>
      <c r="B12" s="1090" t="s">
        <v>847</v>
      </c>
      <c r="C12" s="1089">
        <v>1.23</v>
      </c>
      <c r="D12" s="1091">
        <v>1.23E-2</v>
      </c>
    </row>
    <row r="13" spans="1:4" ht="23.25" thickBot="1">
      <c r="A13" s="1092" t="s">
        <v>714</v>
      </c>
      <c r="B13" s="1090" t="s">
        <v>848</v>
      </c>
      <c r="C13" s="1089">
        <v>6.2</v>
      </c>
      <c r="D13" s="1091">
        <v>6.2E-2</v>
      </c>
    </row>
    <row r="14" spans="1:4" ht="34.5" thickBot="1">
      <c r="A14" s="1092" t="s">
        <v>849</v>
      </c>
      <c r="B14" s="1093" t="s">
        <v>850</v>
      </c>
      <c r="C14" s="1089">
        <v>7.65</v>
      </c>
      <c r="D14" s="1091">
        <v>7.6499999999999999E-2</v>
      </c>
    </row>
    <row r="15" spans="1:4" ht="23.25" thickBot="1">
      <c r="A15" s="1094"/>
      <c r="B15" s="1093" t="s">
        <v>851</v>
      </c>
      <c r="C15" s="1089">
        <v>4.5</v>
      </c>
      <c r="D15" s="1091">
        <v>4.4999999999999998E-2</v>
      </c>
    </row>
    <row r="16" spans="1:4" ht="15" thickBot="1">
      <c r="A16" s="1072"/>
      <c r="B16" s="1072"/>
      <c r="C16" s="1072"/>
      <c r="D16" s="1095"/>
    </row>
    <row r="17" spans="1:4" ht="24" thickTop="1" thickBot="1">
      <c r="A17" s="1096" t="s">
        <v>852</v>
      </c>
      <c r="B17" s="1097"/>
      <c r="C17" s="1098">
        <v>29.8</v>
      </c>
      <c r="D17" s="1098">
        <v>29.8</v>
      </c>
    </row>
    <row r="18" spans="1:4">
      <c r="A18" s="1095"/>
      <c r="B18" s="1095"/>
      <c r="C18" s="1072"/>
      <c r="D18" s="1095"/>
    </row>
    <row r="19" spans="1:4">
      <c r="A19" s="1129" t="s">
        <v>853</v>
      </c>
      <c r="B19" s="1130"/>
      <c r="C19" s="1130"/>
      <c r="D19" s="1095"/>
    </row>
    <row r="20" spans="1:4">
      <c r="A20" s="1129" t="s">
        <v>854</v>
      </c>
      <c r="B20" s="1130"/>
      <c r="C20" s="1130"/>
      <c r="D20" s="1095"/>
    </row>
    <row r="21" spans="1:4">
      <c r="A21" s="1129" t="s">
        <v>855</v>
      </c>
      <c r="B21" s="1130"/>
      <c r="C21" s="1130"/>
      <c r="D21" s="1095"/>
    </row>
    <row r="22" spans="1:4">
      <c r="A22" s="1072"/>
      <c r="B22" s="1072"/>
      <c r="C22" s="1072"/>
      <c r="D22" s="1095"/>
    </row>
    <row r="23" spans="1:4">
      <c r="A23" s="1072"/>
      <c r="B23" s="1072"/>
      <c r="C23" s="1072"/>
      <c r="D23" s="1095"/>
    </row>
    <row r="24" spans="1:4" ht="15" thickBot="1">
      <c r="A24" s="1072"/>
      <c r="B24" s="1072"/>
      <c r="C24" s="1072"/>
      <c r="D24" s="1095"/>
    </row>
    <row r="25" spans="1:4">
      <c r="A25" s="1072"/>
      <c r="B25" s="1073" t="s">
        <v>612</v>
      </c>
      <c r="C25" s="1072"/>
      <c r="D25" s="1095"/>
    </row>
    <row r="26" spans="1:4">
      <c r="A26" s="1072"/>
      <c r="B26" s="1074" t="s">
        <v>613</v>
      </c>
      <c r="C26" s="1072"/>
      <c r="D26" s="1095"/>
    </row>
  </sheetData>
  <mergeCells count="6">
    <mergeCell ref="A21:C21"/>
    <mergeCell ref="B4:D4"/>
    <mergeCell ref="A6:C6"/>
    <mergeCell ref="B5:D5"/>
    <mergeCell ref="A19:C19"/>
    <mergeCell ref="A20:C20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3:U34"/>
  <sheetViews>
    <sheetView zoomScale="81" zoomScaleNormal="81" workbookViewId="0">
      <selection activeCell="G35" sqref="G35"/>
    </sheetView>
  </sheetViews>
  <sheetFormatPr defaultRowHeight="14.25"/>
  <cols>
    <col min="1" max="1" width="10.5" style="140" customWidth="1"/>
    <col min="2" max="2" width="28.125" style="140" customWidth="1"/>
    <col min="3" max="3" width="13" style="140" customWidth="1"/>
    <col min="4" max="18" width="10.5" style="140" customWidth="1"/>
    <col min="19" max="19" width="15" customWidth="1"/>
    <col min="20" max="20" width="11.75" customWidth="1"/>
    <col min="21" max="1025" width="8.875" customWidth="1"/>
  </cols>
  <sheetData>
    <row r="3" spans="1:21" ht="9.6" customHeight="1"/>
    <row r="4" spans="1:21" ht="7.5" customHeight="1"/>
    <row r="5" spans="1:21" ht="30" customHeight="1">
      <c r="A5" s="141" t="s">
        <v>0</v>
      </c>
      <c r="B5" s="1139" t="s">
        <v>1</v>
      </c>
      <c r="C5" s="1140"/>
      <c r="D5" s="1140"/>
      <c r="E5" s="1140"/>
      <c r="F5" s="1140"/>
      <c r="G5" s="1140"/>
      <c r="H5" s="1140"/>
      <c r="I5" s="1140"/>
    </row>
    <row r="6" spans="1:21" ht="29.25" customHeight="1">
      <c r="A6" s="141" t="s">
        <v>3</v>
      </c>
      <c r="B6" s="1138" t="s">
        <v>856</v>
      </c>
      <c r="C6" s="1138"/>
      <c r="D6" s="1138"/>
    </row>
    <row r="7" spans="1:21">
      <c r="A7" s="142" t="s">
        <v>857</v>
      </c>
    </row>
    <row r="8" spans="1:21" ht="14.25" customHeight="1">
      <c r="A8" s="481"/>
      <c r="B8" s="482"/>
      <c r="C8" s="482"/>
      <c r="D8" s="482"/>
      <c r="E8" s="1136" t="s">
        <v>858</v>
      </c>
      <c r="F8" s="1136"/>
      <c r="G8" s="1136" t="s">
        <v>859</v>
      </c>
      <c r="H8" s="1136"/>
      <c r="I8" s="1136" t="s">
        <v>860</v>
      </c>
      <c r="J8" s="1136"/>
      <c r="K8" s="1136" t="s">
        <v>861</v>
      </c>
      <c r="L8" s="1136"/>
      <c r="M8" s="1136" t="s">
        <v>862</v>
      </c>
      <c r="N8" s="1136"/>
      <c r="O8" s="1136" t="s">
        <v>863</v>
      </c>
      <c r="P8" s="1136"/>
      <c r="Q8" s="1136" t="s">
        <v>864</v>
      </c>
      <c r="R8" s="1136"/>
    </row>
    <row r="9" spans="1:21">
      <c r="A9" s="483" t="s">
        <v>9</v>
      </c>
      <c r="B9" s="484" t="s">
        <v>835</v>
      </c>
      <c r="C9" s="485" t="s">
        <v>865</v>
      </c>
      <c r="D9" s="486" t="s">
        <v>866</v>
      </c>
      <c r="E9" s="1137" t="s">
        <v>867</v>
      </c>
      <c r="F9" s="1137"/>
      <c r="G9" s="1137" t="s">
        <v>868</v>
      </c>
      <c r="H9" s="1137"/>
      <c r="I9" s="1137" t="s">
        <v>869</v>
      </c>
      <c r="J9" s="1137"/>
      <c r="K9" s="1137" t="s">
        <v>870</v>
      </c>
      <c r="L9" s="1137"/>
      <c r="M9" s="1137" t="s">
        <v>871</v>
      </c>
      <c r="N9" s="1137"/>
      <c r="O9" s="1137" t="s">
        <v>872</v>
      </c>
      <c r="P9" s="1137"/>
      <c r="Q9" s="1137" t="s">
        <v>873</v>
      </c>
      <c r="R9" s="1137"/>
    </row>
    <row r="10" spans="1:21">
      <c r="A10" s="1135" t="s">
        <v>874</v>
      </c>
      <c r="B10" s="1135"/>
      <c r="C10" s="483"/>
      <c r="D10" s="486"/>
      <c r="E10" s="487"/>
      <c r="F10" s="487"/>
      <c r="G10" s="487"/>
      <c r="H10" s="487"/>
      <c r="I10" s="487"/>
      <c r="J10" s="487"/>
      <c r="K10" s="487"/>
      <c r="L10" s="487"/>
      <c r="M10" s="487"/>
      <c r="N10" s="487"/>
      <c r="O10" s="487"/>
      <c r="P10" s="487"/>
      <c r="Q10" s="487"/>
      <c r="R10" s="487"/>
    </row>
    <row r="11" spans="1:21">
      <c r="A11" s="475">
        <v>1</v>
      </c>
      <c r="B11" s="476" t="str">
        <f>'1-PLANILHA_ORÇAMENTARIA'!D8</f>
        <v>SERVIÇOS PRELIMINARES</v>
      </c>
      <c r="C11" s="488">
        <f>'1-PLANILHA_ORÇAMENTARIA'!R8</f>
        <v>4297.4183999999996</v>
      </c>
      <c r="D11" s="479">
        <f>C11/$C$30</f>
        <v>3.5447972036070949E-3</v>
      </c>
      <c r="E11" s="250">
        <f>C11*F11</f>
        <v>646.933584</v>
      </c>
      <c r="F11" s="1048">
        <v>0.15054005074302285</v>
      </c>
      <c r="G11" s="250">
        <f>C11*H11</f>
        <v>646.933584</v>
      </c>
      <c r="H11" s="1048">
        <v>0.15054005074302285</v>
      </c>
      <c r="I11" s="250">
        <f>J11*C11</f>
        <v>646.933584</v>
      </c>
      <c r="J11" s="1048">
        <v>0.15054005074302285</v>
      </c>
      <c r="K11" s="250">
        <f>L11*C11</f>
        <v>646.933584</v>
      </c>
      <c r="L11" s="1048">
        <v>0.15054005074302285</v>
      </c>
      <c r="M11" s="250">
        <f>N11*C11</f>
        <v>646.933584</v>
      </c>
      <c r="N11" s="1048">
        <v>0.15054005074302285</v>
      </c>
      <c r="O11" s="250">
        <f>P11*C11</f>
        <v>531.37523999999996</v>
      </c>
      <c r="P11" s="1048">
        <v>0.12364987314244291</v>
      </c>
      <c r="Q11" s="250">
        <f>R11*C11</f>
        <v>531.37523999999996</v>
      </c>
      <c r="R11" s="1048">
        <v>0.12364987314244291</v>
      </c>
      <c r="S11" s="266"/>
      <c r="U11" s="266"/>
    </row>
    <row r="12" spans="1:21">
      <c r="A12" s="475">
        <v>2</v>
      </c>
      <c r="B12" s="476" t="str">
        <f>'1-PLANILHA_ORÇAMENTARIA'!D12</f>
        <v>REMOÇÕES E DEMOLIÇÕES</v>
      </c>
      <c r="C12" s="488">
        <f>'1-PLANILHA_ORÇAMENTARIA'!R12</f>
        <v>28435.2569248</v>
      </c>
      <c r="D12" s="479">
        <f>C12/$C$30</f>
        <v>2.3455295679582964E-2</v>
      </c>
      <c r="E12" s="250">
        <f t="shared" ref="E12:E27" si="0">F12*C12</f>
        <v>5399.1488391592684</v>
      </c>
      <c r="F12" s="1048">
        <v>0.18987515581230302</v>
      </c>
      <c r="G12" s="250">
        <f t="shared" ref="G12:G27" si="1">C12*H12</f>
        <v>1766.3548630492592</v>
      </c>
      <c r="H12" s="1048">
        <v>6.2118477343832995E-2</v>
      </c>
      <c r="I12" s="250">
        <f t="shared" ref="I12:I27" si="2">J12*C12</f>
        <v>4113.0651343657173</v>
      </c>
      <c r="J12" s="1048">
        <v>0.14464666682081145</v>
      </c>
      <c r="K12" s="250">
        <f t="shared" ref="K12:K27" si="3">L12*C12</f>
        <v>4478.6664341539818</v>
      </c>
      <c r="L12" s="1048">
        <v>0.15750399041578142</v>
      </c>
      <c r="M12" s="250">
        <f t="shared" ref="M12:M27" si="4">N12*C12</f>
        <v>4767.9868037583465</v>
      </c>
      <c r="N12" s="1048">
        <v>0.1676786960767678</v>
      </c>
      <c r="O12" s="250">
        <f t="shared" ref="O12:O27" si="5">P12*C12</f>
        <v>4113.1252023900579</v>
      </c>
      <c r="P12" s="1048">
        <v>0.14464877926961048</v>
      </c>
      <c r="Q12" s="250">
        <f t="shared" ref="Q12:Q27" si="6">R12*C12</f>
        <v>3796.9096479233735</v>
      </c>
      <c r="R12" s="1048">
        <v>0.13352823426089297</v>
      </c>
      <c r="S12" s="266"/>
      <c r="U12" s="266"/>
    </row>
    <row r="13" spans="1:21">
      <c r="A13" s="475">
        <v>3</v>
      </c>
      <c r="B13" s="476" t="str">
        <f>'1-PLANILHA_ORÇAMENTARIA'!D24</f>
        <v>PAREDES</v>
      </c>
      <c r="C13" s="488">
        <f>'1-PLANILHA_ORÇAMENTARIA'!R24</f>
        <v>1388.7951</v>
      </c>
      <c r="D13" s="479">
        <f>C13/$C$30</f>
        <v>1.1455707889330106E-3</v>
      </c>
      <c r="E13" s="250">
        <f t="shared" si="0"/>
        <v>198.39929999999998</v>
      </c>
      <c r="F13" s="1048">
        <v>0.14285714285714285</v>
      </c>
      <c r="G13" s="250">
        <f t="shared" si="1"/>
        <v>198.39929999999998</v>
      </c>
      <c r="H13" s="1048">
        <v>0.14285714285714285</v>
      </c>
      <c r="I13" s="250">
        <f t="shared" si="2"/>
        <v>198.39929999999998</v>
      </c>
      <c r="J13" s="1048">
        <v>0.14285714285714285</v>
      </c>
      <c r="K13" s="250">
        <f t="shared" si="3"/>
        <v>198.39929999999998</v>
      </c>
      <c r="L13" s="1048">
        <v>0.14285714285714285</v>
      </c>
      <c r="M13" s="250">
        <f t="shared" si="4"/>
        <v>198.39929999999998</v>
      </c>
      <c r="N13" s="1048">
        <v>0.14285714285714285</v>
      </c>
      <c r="O13" s="250">
        <f t="shared" si="5"/>
        <v>198.39929999999998</v>
      </c>
      <c r="P13" s="1048">
        <v>0.14285714285714285</v>
      </c>
      <c r="Q13" s="250">
        <f t="shared" si="6"/>
        <v>198.39929999999998</v>
      </c>
      <c r="R13" s="1048">
        <v>0.14285714285714285</v>
      </c>
      <c r="S13" s="266"/>
      <c r="U13" s="266"/>
    </row>
    <row r="14" spans="1:21">
      <c r="A14" s="475">
        <v>4</v>
      </c>
      <c r="B14" s="476" t="str">
        <f>'1-PLANILHA_ORÇAMENTARIA'!D28</f>
        <v>REVESTIMENTOS E FORRO</v>
      </c>
      <c r="C14" s="488">
        <f>'1-PLANILHA_ORÇAMENTARIA'!R28</f>
        <v>78918.864684</v>
      </c>
      <c r="D14" s="479">
        <f>C14/$C$30</f>
        <v>6.5097541082732358E-2</v>
      </c>
      <c r="E14" s="250">
        <f t="shared" si="0"/>
        <v>26923.718272000009</v>
      </c>
      <c r="F14" s="1048">
        <v>0.3411569385824999</v>
      </c>
      <c r="G14" s="250">
        <f t="shared" si="1"/>
        <v>2650.8794399999997</v>
      </c>
      <c r="H14" s="1048">
        <v>3.3589933796113497E-2</v>
      </c>
      <c r="I14" s="250">
        <f t="shared" si="2"/>
        <v>9825.8781720000006</v>
      </c>
      <c r="J14" s="1048">
        <v>0.1245060760990914</v>
      </c>
      <c r="K14" s="250">
        <f t="shared" si="3"/>
        <v>10862.881524</v>
      </c>
      <c r="L14" s="1048">
        <v>0.13764619609641116</v>
      </c>
      <c r="M14" s="250">
        <f t="shared" si="4"/>
        <v>10727.998555999999</v>
      </c>
      <c r="N14" s="1048">
        <v>0.13593706142322384</v>
      </c>
      <c r="O14" s="250">
        <f t="shared" si="5"/>
        <v>9545.3388360000008</v>
      </c>
      <c r="P14" s="1048">
        <v>0.12095129439862838</v>
      </c>
      <c r="Q14" s="250">
        <f t="shared" si="6"/>
        <v>8382.1698840000008</v>
      </c>
      <c r="R14" s="1048">
        <v>0.10621249960403195</v>
      </c>
      <c r="S14" s="266"/>
      <c r="U14" s="266"/>
    </row>
    <row r="15" spans="1:21">
      <c r="A15" s="475">
        <v>5</v>
      </c>
      <c r="B15" s="476" t="str">
        <f>'1-PLANILHA_ORÇAMENTARIA'!D43</f>
        <v>PINTURA</v>
      </c>
      <c r="C15" s="488">
        <f>'1-PLANILHA_ORÇAMENTARIA'!R43</f>
        <v>13908.75794</v>
      </c>
      <c r="D15" s="479">
        <f>C15/C30</f>
        <v>1.1472870840633061E-2</v>
      </c>
      <c r="E15" s="250">
        <f t="shared" si="0"/>
        <v>1428.9033000000002</v>
      </c>
      <c r="F15" s="1048">
        <v>0.10273406915010272</v>
      </c>
      <c r="G15" s="250">
        <f t="shared" si="1"/>
        <v>2982.0641399999995</v>
      </c>
      <c r="H15" s="1048">
        <v>0.21440190079258792</v>
      </c>
      <c r="I15" s="250">
        <f t="shared" si="2"/>
        <v>1899.5581</v>
      </c>
      <c r="J15" s="1048">
        <v>0.13657280601146188</v>
      </c>
      <c r="K15" s="250">
        <f t="shared" si="3"/>
        <v>1899.5581</v>
      </c>
      <c r="L15" s="1048">
        <v>0.13657280601146188</v>
      </c>
      <c r="M15" s="250">
        <f t="shared" si="4"/>
        <v>1899.5581</v>
      </c>
      <c r="N15" s="1048">
        <v>0.13657280601146188</v>
      </c>
      <c r="O15" s="250">
        <f t="shared" si="5"/>
        <v>1899.5581</v>
      </c>
      <c r="P15" s="1048">
        <v>0.13657280601146188</v>
      </c>
      <c r="Q15" s="250">
        <f t="shared" si="6"/>
        <v>1899.5581</v>
      </c>
      <c r="R15" s="1048">
        <v>0.13657280601146188</v>
      </c>
      <c r="S15" s="266"/>
      <c r="U15" s="266"/>
    </row>
    <row r="16" spans="1:21">
      <c r="A16" s="475" t="s">
        <v>153</v>
      </c>
      <c r="B16" s="476" t="str">
        <f>'1-PLANILHA_ORÇAMENTARIA'!D50</f>
        <v>INSTALAÇÕES ELÉTRICAS</v>
      </c>
      <c r="C16" s="488">
        <f>'1-PLANILHA_ORÇAMENTARIA'!R50</f>
        <v>77234.390765400021</v>
      </c>
      <c r="D16" s="479">
        <f>C16/$C$30</f>
        <v>6.3708074691421174E-2</v>
      </c>
      <c r="E16" s="250">
        <f t="shared" si="0"/>
        <v>540.57097549601349</v>
      </c>
      <c r="F16" s="1048">
        <v>6.9990967772116108E-3</v>
      </c>
      <c r="G16" s="250">
        <f t="shared" si="1"/>
        <v>12820.380231759114</v>
      </c>
      <c r="H16" s="1048">
        <v>0.16599315544161028</v>
      </c>
      <c r="I16" s="250">
        <f t="shared" si="2"/>
        <v>12819.033945124715</v>
      </c>
      <c r="J16" s="1048">
        <v>0.16597572426074567</v>
      </c>
      <c r="K16" s="250">
        <f t="shared" si="3"/>
        <v>12700.777855802748</v>
      </c>
      <c r="L16" s="1048">
        <v>0.1644445917153855</v>
      </c>
      <c r="M16" s="250">
        <f t="shared" si="4"/>
        <v>12892.944000950947</v>
      </c>
      <c r="N16" s="1048">
        <v>0.16693268210159579</v>
      </c>
      <c r="O16" s="250">
        <f t="shared" si="5"/>
        <v>12730.341878133242</v>
      </c>
      <c r="P16" s="1048">
        <v>0.16482737485172558</v>
      </c>
      <c r="Q16" s="250">
        <f t="shared" si="6"/>
        <v>12730.341878133242</v>
      </c>
      <c r="R16" s="1048">
        <v>0.16482737485172558</v>
      </c>
      <c r="S16" s="266"/>
      <c r="U16" s="266"/>
    </row>
    <row r="17" spans="1:21">
      <c r="A17" s="475">
        <v>7</v>
      </c>
      <c r="B17" s="476" t="str">
        <f>'1-PLANILHA_ORÇAMENTARIA'!D61</f>
        <v>SEGURANÇA CONTRA  INCÊNDIO</v>
      </c>
      <c r="C17" s="488">
        <v>0</v>
      </c>
      <c r="D17" s="479"/>
      <c r="E17" s="250"/>
      <c r="F17" s="1048"/>
      <c r="G17" s="250"/>
      <c r="H17" s="1048"/>
      <c r="I17" s="250"/>
      <c r="J17" s="1048"/>
      <c r="K17" s="250"/>
      <c r="L17" s="1048"/>
      <c r="M17" s="250"/>
      <c r="N17" s="1048"/>
      <c r="O17" s="250"/>
      <c r="P17" s="1048"/>
      <c r="Q17" s="250"/>
      <c r="R17" s="1048"/>
      <c r="S17" s="266"/>
      <c r="U17" s="266"/>
    </row>
    <row r="18" spans="1:21">
      <c r="A18" s="475" t="s">
        <v>191</v>
      </c>
      <c r="B18" s="476" t="str">
        <f>'1-PLANILHA_ORÇAMENTARIA'!D62</f>
        <v>HIDRANTE</v>
      </c>
      <c r="C18" s="1051">
        <f>'1-PLANILHA_ORÇAMENTARIA'!R62</f>
        <v>158978.696297388</v>
      </c>
      <c r="D18" s="479">
        <f t="shared" ref="D18:D27" si="7">C18/$C$30</f>
        <v>0.13113622775666495</v>
      </c>
      <c r="E18" s="250">
        <f>F18*C18</f>
        <v>44513.825092781539</v>
      </c>
      <c r="F18" s="1048">
        <v>0.27999867988295296</v>
      </c>
      <c r="G18" s="250">
        <f t="shared" si="1"/>
        <v>18673.822379252906</v>
      </c>
      <c r="H18" s="1048">
        <v>0.11746116186738233</v>
      </c>
      <c r="I18" s="250">
        <f t="shared" si="2"/>
        <v>20782.120025773893</v>
      </c>
      <c r="J18" s="1048">
        <v>0.13072267234408905</v>
      </c>
      <c r="K18" s="250">
        <f t="shared" si="3"/>
        <v>17849.10121153518</v>
      </c>
      <c r="L18" s="1048">
        <v>0.1122735412180408</v>
      </c>
      <c r="M18" s="250">
        <f t="shared" si="4"/>
        <v>17704.036708301057</v>
      </c>
      <c r="N18" s="1048">
        <v>0.11136106359297104</v>
      </c>
      <c r="O18" s="250">
        <f t="shared" si="5"/>
        <v>17828.377711073168</v>
      </c>
      <c r="P18" s="1048">
        <v>0.11214318727160229</v>
      </c>
      <c r="Q18" s="250">
        <f t="shared" si="6"/>
        <v>21627.413168670239</v>
      </c>
      <c r="R18" s="1048">
        <v>0.13603969382296144</v>
      </c>
      <c r="S18" s="266"/>
      <c r="U18" s="266"/>
    </row>
    <row r="19" spans="1:21">
      <c r="A19" s="475" t="s">
        <v>246</v>
      </c>
      <c r="B19" s="476" t="str">
        <f>'1-PLANILHA_ORÇAMENTARIA'!D81</f>
        <v>SISTEMA DE SPRINKLERS</v>
      </c>
      <c r="C19" s="1051">
        <f>'1-PLANILHA_ORÇAMENTARIA'!R81</f>
        <v>121408.85518586001</v>
      </c>
      <c r="D19" s="479">
        <f t="shared" si="7"/>
        <v>0.10014611804053693</v>
      </c>
      <c r="E19" s="250">
        <f t="shared" si="0"/>
        <v>17277.72462339298</v>
      </c>
      <c r="F19" s="1048">
        <v>0.14231025073865655</v>
      </c>
      <c r="G19" s="250">
        <f t="shared" si="1"/>
        <v>17066.631703306626</v>
      </c>
      <c r="H19" s="1048">
        <v>0.14057155614538985</v>
      </c>
      <c r="I19" s="250">
        <f t="shared" si="2"/>
        <v>21228.964702538524</v>
      </c>
      <c r="J19" s="1048">
        <v>0.17485515920597341</v>
      </c>
      <c r="K19" s="250">
        <f t="shared" si="3"/>
        <v>17914.837794930252</v>
      </c>
      <c r="L19" s="1048">
        <v>0.14755791715114303</v>
      </c>
      <c r="M19" s="250">
        <f t="shared" si="4"/>
        <v>16586.575402954622</v>
      </c>
      <c r="N19" s="1048">
        <v>0.13661750930410216</v>
      </c>
      <c r="O19" s="250">
        <f t="shared" si="5"/>
        <v>16886.714914283337</v>
      </c>
      <c r="P19" s="1048">
        <v>0.13908964785502781</v>
      </c>
      <c r="Q19" s="250">
        <f t="shared" si="6"/>
        <v>14447.406044453663</v>
      </c>
      <c r="R19" s="1048">
        <v>0.11899795959970713</v>
      </c>
      <c r="S19" s="266"/>
      <c r="U19" s="266"/>
    </row>
    <row r="20" spans="1:21">
      <c r="A20" s="475" t="s">
        <v>338</v>
      </c>
      <c r="B20" s="476" t="str">
        <f>'1-PLANILHA_ORÇAMENTARIA'!D119</f>
        <v>EXTINTORES E ACESSÓRIOS</v>
      </c>
      <c r="C20" s="1051">
        <f>'1-PLANILHA_ORÇAMENTARIA'!R119</f>
        <v>35943.639817800002</v>
      </c>
      <c r="D20" s="479">
        <f t="shared" si="7"/>
        <v>2.9648710470825481E-2</v>
      </c>
      <c r="E20" s="250">
        <f t="shared" si="0"/>
        <v>8868.0812212873843</v>
      </c>
      <c r="F20" s="1048">
        <v>0.24672184748790343</v>
      </c>
      <c r="G20" s="250">
        <f t="shared" si="1"/>
        <v>3705.9092846937542</v>
      </c>
      <c r="H20" s="1048">
        <v>0.10310333910197138</v>
      </c>
      <c r="I20" s="250">
        <f t="shared" si="2"/>
        <v>4301.0196738584573</v>
      </c>
      <c r="J20" s="1048">
        <v>0.11966010386428665</v>
      </c>
      <c r="K20" s="250">
        <f t="shared" si="3"/>
        <v>4301.0196738584573</v>
      </c>
      <c r="L20" s="1048">
        <v>0.11966010386428665</v>
      </c>
      <c r="M20" s="250">
        <f t="shared" si="4"/>
        <v>4301.0196738584573</v>
      </c>
      <c r="N20" s="1048">
        <v>0.11966010386428665</v>
      </c>
      <c r="O20" s="250">
        <f t="shared" si="5"/>
        <v>4301.0196738584573</v>
      </c>
      <c r="P20" s="1048">
        <v>0.11966010386428665</v>
      </c>
      <c r="Q20" s="250">
        <f t="shared" si="6"/>
        <v>6165.57061638503</v>
      </c>
      <c r="R20" s="1048">
        <v>0.17153439795297853</v>
      </c>
      <c r="S20" s="266"/>
      <c r="U20" s="266"/>
    </row>
    <row r="21" spans="1:21">
      <c r="A21" s="475" t="s">
        <v>356</v>
      </c>
      <c r="B21" s="476" t="str">
        <f>'1-PLANILHA_ORÇAMENTARIA'!D127</f>
        <v>SISTEMA DE DETECÇÃO E ALARME</v>
      </c>
      <c r="C21" s="1051">
        <f>'1-PLANILHA_ORÇAMENTARIA'!R127</f>
        <v>225349.32418900004</v>
      </c>
      <c r="D21" s="479">
        <f t="shared" si="7"/>
        <v>0.18588314654675375</v>
      </c>
      <c r="E21" s="250">
        <f t="shared" si="0"/>
        <v>42383.264272175889</v>
      </c>
      <c r="F21" s="1048">
        <v>0.18807806246904529</v>
      </c>
      <c r="G21" s="250">
        <f t="shared" si="1"/>
        <v>28478.136203988095</v>
      </c>
      <c r="H21" s="1048">
        <v>0.1263732931371187</v>
      </c>
      <c r="I21" s="250">
        <f t="shared" si="2"/>
        <v>32916.83358682198</v>
      </c>
      <c r="J21" s="1048">
        <v>0.14607025650192185</v>
      </c>
      <c r="K21" s="250">
        <f t="shared" si="3"/>
        <v>25767.9051815073</v>
      </c>
      <c r="L21" s="1048">
        <v>0.1143464941563162</v>
      </c>
      <c r="M21" s="250">
        <f t="shared" si="4"/>
        <v>37805.320498390676</v>
      </c>
      <c r="N21" s="1048">
        <v>0.16776318559838871</v>
      </c>
      <c r="O21" s="250">
        <f t="shared" si="5"/>
        <v>35567.595145988111</v>
      </c>
      <c r="P21" s="1048">
        <v>0.15783315647380261</v>
      </c>
      <c r="Q21" s="250">
        <f t="shared" si="6"/>
        <v>22430.269300127966</v>
      </c>
      <c r="R21" s="1048">
        <v>9.9535551663406552E-2</v>
      </c>
      <c r="S21" s="266"/>
      <c r="U21" s="266"/>
    </row>
    <row r="22" spans="1:21" ht="34.5" customHeight="1">
      <c r="A22" s="475" t="s">
        <v>396</v>
      </c>
      <c r="B22" s="476" t="str">
        <f>'1-PLANILHA_ORÇAMENTARIA'!D146</f>
        <v>SISTEMA DE ILUMINAÇÃO DE EMERGÊNCIA</v>
      </c>
      <c r="C22" s="1051">
        <f>'1-PLANILHA_ORÇAMENTARIA'!R146</f>
        <v>66479.461824600003</v>
      </c>
      <c r="D22" s="479">
        <f t="shared" si="7"/>
        <v>5.4836692273935145E-2</v>
      </c>
      <c r="E22" s="250">
        <f t="shared" si="0"/>
        <v>16377.358328737788</v>
      </c>
      <c r="F22" s="1048">
        <v>0.2463521496601154</v>
      </c>
      <c r="G22" s="250">
        <f t="shared" si="1"/>
        <v>9977.6811478589862</v>
      </c>
      <c r="H22" s="1048">
        <v>0.15008667149238042</v>
      </c>
      <c r="I22" s="250">
        <f t="shared" si="2"/>
        <v>8923.9314313870418</v>
      </c>
      <c r="J22" s="1048">
        <v>0.13423591567170054</v>
      </c>
      <c r="K22" s="250">
        <f t="shared" si="3"/>
        <v>8468.8873086381209</v>
      </c>
      <c r="L22" s="1048">
        <v>0.12739103290250015</v>
      </c>
      <c r="M22" s="250">
        <f t="shared" si="4"/>
        <v>7994.8405148905167</v>
      </c>
      <c r="N22" s="1048">
        <v>0.12026030740116661</v>
      </c>
      <c r="O22" s="250">
        <f t="shared" si="5"/>
        <v>7994.8405148905167</v>
      </c>
      <c r="P22" s="1048">
        <v>0.12026030740116661</v>
      </c>
      <c r="Q22" s="250">
        <f t="shared" si="6"/>
        <v>6741.9225781970317</v>
      </c>
      <c r="R22" s="1048">
        <v>0.10141361547097026</v>
      </c>
      <c r="S22" s="266"/>
      <c r="U22" s="266"/>
    </row>
    <row r="23" spans="1:21">
      <c r="A23" s="475" t="s">
        <v>417</v>
      </c>
      <c r="B23" s="476" t="str">
        <f>'1-PLANILHA_ORÇAMENTARIA'!D159</f>
        <v>SERVIÇOS DIVERSOS INCÊNDIO</v>
      </c>
      <c r="C23" s="1051">
        <f>'1-PLANILHA_ORÇAMENTARIA'!R159</f>
        <v>85281.495041028</v>
      </c>
      <c r="D23" s="479">
        <f t="shared" si="7"/>
        <v>7.0345862795409539E-2</v>
      </c>
      <c r="E23" s="250">
        <f t="shared" si="0"/>
        <v>7093.5414917629305</v>
      </c>
      <c r="F23" s="1048">
        <v>8.3177968307782416E-2</v>
      </c>
      <c r="G23" s="250">
        <f t="shared" si="1"/>
        <v>4201.4863634951553</v>
      </c>
      <c r="H23" s="1048">
        <v>4.9266096489911045E-2</v>
      </c>
      <c r="I23" s="250">
        <f t="shared" si="2"/>
        <v>4201.4863634951553</v>
      </c>
      <c r="J23" s="1048">
        <v>4.9266096489911045E-2</v>
      </c>
      <c r="K23" s="250">
        <f t="shared" si="3"/>
        <v>4201.4863634951553</v>
      </c>
      <c r="L23" s="1048">
        <v>4.9266096489911045E-2</v>
      </c>
      <c r="M23" s="250">
        <f t="shared" si="4"/>
        <v>4201.4863634951553</v>
      </c>
      <c r="N23" s="1048">
        <v>4.9266096489911045E-2</v>
      </c>
      <c r="O23" s="250">
        <f t="shared" si="5"/>
        <v>4201.4863634951553</v>
      </c>
      <c r="P23" s="1048">
        <v>4.9266096489911045E-2</v>
      </c>
      <c r="Q23" s="250">
        <f t="shared" si="6"/>
        <v>57180.521731789297</v>
      </c>
      <c r="R23" s="1048">
        <v>0.67049154924266241</v>
      </c>
      <c r="S23" s="266"/>
      <c r="U23" s="266"/>
    </row>
    <row r="24" spans="1:21">
      <c r="A24" s="475" t="s">
        <v>496</v>
      </c>
      <c r="B24" s="476" t="str">
        <f>'1-PLANILHA_ORÇAMENTARIA'!D193</f>
        <v>SPDA</v>
      </c>
      <c r="C24" s="1051">
        <f>'1-PLANILHA_ORÇAMENTARIA'!R193</f>
        <v>84385.627400799989</v>
      </c>
      <c r="D24" s="479">
        <f t="shared" si="7"/>
        <v>6.9606891438586962E-2</v>
      </c>
      <c r="E24" s="250">
        <f t="shared" si="0"/>
        <v>83990.334480799997</v>
      </c>
      <c r="F24" s="1048">
        <v>0.9953156368901247</v>
      </c>
      <c r="G24" s="250"/>
      <c r="H24" s="1048"/>
      <c r="I24" s="250"/>
      <c r="J24" s="1048"/>
      <c r="K24" s="250"/>
      <c r="L24" s="1048"/>
      <c r="M24" s="250"/>
      <c r="N24" s="1048"/>
      <c r="O24" s="250"/>
      <c r="P24" s="1048"/>
      <c r="Q24" s="250">
        <f t="shared" si="6"/>
        <v>395.29292000000004</v>
      </c>
      <c r="R24" s="1048">
        <v>4.6843631098754217E-3</v>
      </c>
      <c r="S24" s="266"/>
      <c r="U24" s="266"/>
    </row>
    <row r="25" spans="1:21" ht="36.75" customHeight="1">
      <c r="A25" s="475" t="s">
        <v>535</v>
      </c>
      <c r="B25" s="476" t="str">
        <f>'1-PLANILHA_ORÇAMENTARIA'!D212</f>
        <v>ADICIONAL DE MÃO DE OBRA PARA OS SERVIÇOS EXECUTADOS FORA DO HORARIO</v>
      </c>
      <c r="C25" s="488">
        <f>'1-PLANILHA_ORÇAMENTARIA'!R212</f>
        <v>48441.77536</v>
      </c>
      <c r="D25" s="479">
        <f t="shared" si="7"/>
        <v>3.9958005912082262E-2</v>
      </c>
      <c r="E25" s="250">
        <f t="shared" si="0"/>
        <v>8767.9006622380111</v>
      </c>
      <c r="F25" s="1048">
        <v>0.18099874740507468</v>
      </c>
      <c r="G25" s="250">
        <f t="shared" si="1"/>
        <v>6675.6627633872258</v>
      </c>
      <c r="H25" s="1048">
        <v>0.13780797078092941</v>
      </c>
      <c r="I25" s="250">
        <f t="shared" si="2"/>
        <v>6940.4340015638982</v>
      </c>
      <c r="J25" s="1048">
        <v>0.14327373325988477</v>
      </c>
      <c r="K25" s="250">
        <f t="shared" si="3"/>
        <v>6940.4340015638982</v>
      </c>
      <c r="L25" s="1048">
        <v>0.14327373325988477</v>
      </c>
      <c r="M25" s="250">
        <f t="shared" si="4"/>
        <v>6940.4340015638982</v>
      </c>
      <c r="N25" s="1048">
        <v>0.14327373325988477</v>
      </c>
      <c r="O25" s="250">
        <f t="shared" si="5"/>
        <v>6907.493122575479</v>
      </c>
      <c r="P25" s="1048">
        <v>0.14259372352152122</v>
      </c>
      <c r="Q25" s="250">
        <f t="shared" si="6"/>
        <v>5269.4168071075919</v>
      </c>
      <c r="R25" s="1048">
        <v>0.10877835851282044</v>
      </c>
      <c r="S25" s="266"/>
      <c r="U25" s="266"/>
    </row>
    <row r="26" spans="1:21">
      <c r="A26" s="475" t="s">
        <v>575</v>
      </c>
      <c r="B26" s="476" t="str">
        <f>'1-PLANILHA_ORÇAMENTARIA'!D231</f>
        <v>ENCERRAMENTO DOS SERVIÇOS</v>
      </c>
      <c r="C26" s="488">
        <f>'1-PLANILHA_ORÇAMENTARIA'!R231</f>
        <v>25415.333201060002</v>
      </c>
      <c r="D26" s="479">
        <f t="shared" si="7"/>
        <v>2.0964261255050257E-2</v>
      </c>
      <c r="E26" s="250">
        <f t="shared" si="0"/>
        <v>3562.0350843414558</v>
      </c>
      <c r="F26" s="1048">
        <v>0.14015299568029638</v>
      </c>
      <c r="G26" s="250">
        <f t="shared" si="1"/>
        <v>3562.0350843414558</v>
      </c>
      <c r="H26" s="1048">
        <v>0.14015299568029638</v>
      </c>
      <c r="I26" s="250">
        <f t="shared" si="2"/>
        <v>3562.0350843414558</v>
      </c>
      <c r="J26" s="1048">
        <v>0.14015299568029638</v>
      </c>
      <c r="K26" s="250">
        <f t="shared" si="3"/>
        <v>3562.0350843414558</v>
      </c>
      <c r="L26" s="1048">
        <v>0.14015299568029638</v>
      </c>
      <c r="M26" s="250">
        <f t="shared" si="4"/>
        <v>3562.0350843414558</v>
      </c>
      <c r="N26" s="1048">
        <v>0.14015299568029638</v>
      </c>
      <c r="O26" s="250">
        <f t="shared" si="5"/>
        <v>3551.6279992428244</v>
      </c>
      <c r="P26" s="1048">
        <v>0.1397435151113697</v>
      </c>
      <c r="Q26" s="250">
        <f t="shared" si="6"/>
        <v>4053.5297801099018</v>
      </c>
      <c r="R26" s="1048">
        <v>0.15949150648714849</v>
      </c>
      <c r="S26" s="266"/>
      <c r="U26" s="266"/>
    </row>
    <row r="27" spans="1:21">
      <c r="A27" s="475" t="s">
        <v>582</v>
      </c>
      <c r="B27" s="476" t="str">
        <f>'1-PLANILHA_ORÇAMENTARIA'!D234</f>
        <v>ADMINISTRAÇÃO DA OBRA</v>
      </c>
      <c r="C27" s="488">
        <f>'1-PLANILHA_ORÇAMENTARIA'!R234</f>
        <v>156449.44568</v>
      </c>
      <c r="D27" s="479">
        <f t="shared" si="7"/>
        <v>0.12904993322324496</v>
      </c>
      <c r="E27" s="250">
        <f t="shared" si="0"/>
        <v>21657.134473303628</v>
      </c>
      <c r="F27" s="1048">
        <v>0.13842896265417837</v>
      </c>
      <c r="G27" s="250">
        <f t="shared" si="1"/>
        <v>21657.134473303628</v>
      </c>
      <c r="H27" s="1048">
        <v>0.13842896265417837</v>
      </c>
      <c r="I27" s="250">
        <f t="shared" si="2"/>
        <v>21657.134473303628</v>
      </c>
      <c r="J27" s="1048">
        <v>0.13842896265417837</v>
      </c>
      <c r="K27" s="250">
        <f t="shared" si="3"/>
        <v>21657.134473303628</v>
      </c>
      <c r="L27" s="1048">
        <v>0.13842896265417837</v>
      </c>
      <c r="M27" s="250">
        <f t="shared" si="4"/>
        <v>21657.134473303628</v>
      </c>
      <c r="N27" s="1048">
        <v>0.13842896265417837</v>
      </c>
      <c r="O27" s="250">
        <f t="shared" si="5"/>
        <v>21657.134473303628</v>
      </c>
      <c r="P27" s="1048">
        <v>0.13842896265417837</v>
      </c>
      <c r="Q27" s="250">
        <f t="shared" si="6"/>
        <v>26506.639999999999</v>
      </c>
      <c r="R27" s="1048">
        <v>0.16942623148832622</v>
      </c>
      <c r="S27" s="266"/>
      <c r="U27" s="266"/>
    </row>
    <row r="28" spans="1:21">
      <c r="A28" s="489"/>
      <c r="B28" s="490" t="s">
        <v>628</v>
      </c>
      <c r="C28" s="491">
        <f>SUM(C11:C27)</f>
        <v>1212317.1378117362</v>
      </c>
      <c r="D28" s="492">
        <f>SUM(D11:D27)</f>
        <v>0.99999999999999989</v>
      </c>
      <c r="E28" s="246">
        <f>SUM(E11:E27)</f>
        <v>289628.87400147691</v>
      </c>
      <c r="F28" s="246"/>
      <c r="G28" s="246">
        <f>SUM(G11:G27)</f>
        <v>135063.51096243621</v>
      </c>
      <c r="H28" s="246"/>
      <c r="I28" s="246">
        <f>SUM(I11:I27)</f>
        <v>154016.82757857448</v>
      </c>
      <c r="J28" s="246"/>
      <c r="K28" s="246">
        <f>SUM(K11:K27)</f>
        <v>141450.05789113019</v>
      </c>
      <c r="L28" s="246"/>
      <c r="M28" s="246">
        <f>SUM(M11:M27)</f>
        <v>151886.70306580878</v>
      </c>
      <c r="N28" s="246"/>
      <c r="O28" s="246">
        <f>SUM(O11:O27)</f>
        <v>147914.42847523399</v>
      </c>
      <c r="P28" s="246"/>
      <c r="Q28" s="246">
        <f>SUM(Q11:Q27)</f>
        <v>192356.73699689732</v>
      </c>
      <c r="R28" s="246"/>
      <c r="S28" s="266"/>
    </row>
    <row r="29" spans="1:21">
      <c r="A29" s="475"/>
      <c r="B29" s="493"/>
      <c r="C29" s="488"/>
      <c r="D29" s="494"/>
      <c r="E29" s="463"/>
      <c r="F29" s="463"/>
      <c r="G29" s="463"/>
      <c r="H29" s="463"/>
      <c r="I29" s="463"/>
      <c r="J29" s="463"/>
      <c r="K29" s="463"/>
      <c r="L29" s="463"/>
      <c r="M29" s="463"/>
      <c r="N29" s="463"/>
      <c r="O29" s="1049"/>
      <c r="P29" s="463"/>
      <c r="Q29" s="463"/>
      <c r="R29" s="463"/>
    </row>
    <row r="30" spans="1:21">
      <c r="A30" s="495"/>
      <c r="B30" s="496" t="s">
        <v>628</v>
      </c>
      <c r="C30" s="486">
        <f>C28</f>
        <v>1212317.1378117362</v>
      </c>
      <c r="D30" s="494">
        <f>D28</f>
        <v>0.99999999999999989</v>
      </c>
      <c r="E30" s="463"/>
      <c r="F30" s="463"/>
      <c r="G30" s="463"/>
      <c r="H30" s="463"/>
      <c r="I30" s="463"/>
      <c r="J30" s="463"/>
      <c r="K30" s="463"/>
      <c r="L30" s="463"/>
      <c r="M30" s="463"/>
      <c r="N30" s="463"/>
      <c r="O30" s="463"/>
      <c r="P30" s="463"/>
      <c r="Q30" s="463"/>
      <c r="R30" s="463"/>
    </row>
    <row r="31" spans="1:21">
      <c r="A31" s="483"/>
      <c r="B31" s="484" t="s">
        <v>875</v>
      </c>
      <c r="C31" s="483"/>
      <c r="D31" s="497"/>
      <c r="E31" s="666">
        <f>E28</f>
        <v>289628.87400147691</v>
      </c>
      <c r="F31" s="667">
        <f>E28/C30</f>
        <v>0.23890520472577376</v>
      </c>
      <c r="G31" s="666">
        <f>G28+E31</f>
        <v>424692.38496391312</v>
      </c>
      <c r="H31" s="667">
        <f>G31/C30</f>
        <v>0.35031459320165503</v>
      </c>
      <c r="I31" s="666">
        <f>I28+G31</f>
        <v>578709.21254248754</v>
      </c>
      <c r="J31" s="667">
        <f>I31/C30</f>
        <v>0.47735794083309968</v>
      </c>
      <c r="K31" s="666">
        <f>K28+I31</f>
        <v>720159.27043361776</v>
      </c>
      <c r="L31" s="667">
        <f>K31/C30</f>
        <v>0.59403537900447723</v>
      </c>
      <c r="M31" s="666">
        <f>M28+K31</f>
        <v>872045.9734994265</v>
      </c>
      <c r="N31" s="667">
        <f>M31/C30</f>
        <v>0.71932165792318337</v>
      </c>
      <c r="O31" s="666">
        <f>O28+M31</f>
        <v>1019960.4019746605</v>
      </c>
      <c r="P31" s="667">
        <f>O31/C30</f>
        <v>0.84133133992951326</v>
      </c>
      <c r="Q31" s="666">
        <f>Q28+O31</f>
        <v>1212317.1389715578</v>
      </c>
      <c r="R31" s="667">
        <f>Q31/C30</f>
        <v>1.0000000009566983</v>
      </c>
    </row>
    <row r="33" spans="5:20">
      <c r="Q33" s="1005"/>
    </row>
    <row r="34" spans="5:20">
      <c r="E34" s="1005"/>
      <c r="T34" s="1050"/>
    </row>
  </sheetData>
  <mergeCells count="17">
    <mergeCell ref="B6:D6"/>
    <mergeCell ref="E8:F8"/>
    <mergeCell ref="G8:H8"/>
    <mergeCell ref="I8:J8"/>
    <mergeCell ref="B5:I5"/>
    <mergeCell ref="A10:B10"/>
    <mergeCell ref="K8:L8"/>
    <mergeCell ref="M8:N8"/>
    <mergeCell ref="O8:P8"/>
    <mergeCell ref="Q8:R8"/>
    <mergeCell ref="E9:F9"/>
    <mergeCell ref="G9:H9"/>
    <mergeCell ref="I9:J9"/>
    <mergeCell ref="K9:L9"/>
    <mergeCell ref="M9:N9"/>
    <mergeCell ref="O9:P9"/>
    <mergeCell ref="Q9:R9"/>
  </mergeCells>
  <pageMargins left="0" right="0" top="0.13888888888888901" bottom="0.13888888888888901" header="0" footer="0"/>
  <pageSetup paperSize="9" scale="59" firstPageNumber="0" fitToHeight="0" pageOrder="overThenDown" orientation="landscape" verticalDpi="300" r:id="rId1"/>
  <headerFooter>
    <oddHeader>&amp;C&amp;"Arial,Normal"&amp;10&amp;A</oddHeader>
    <oddFooter>&amp;C&amp;"Arial,Normal"&amp;10Página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5:F29"/>
  <sheetViews>
    <sheetView topLeftCell="A19" workbookViewId="0">
      <selection activeCell="C34" sqref="C34"/>
    </sheetView>
  </sheetViews>
  <sheetFormatPr defaultRowHeight="14.25"/>
  <cols>
    <col min="1" max="1" width="9" style="458"/>
    <col min="2" max="2" width="18.75" style="458" customWidth="1"/>
    <col min="3" max="6" width="9" style="458"/>
  </cols>
  <sheetData>
    <row r="5" spans="1:6" ht="59.25" customHeight="1">
      <c r="A5" s="462" t="s">
        <v>0</v>
      </c>
      <c r="B5" s="1141" t="s">
        <v>1</v>
      </c>
      <c r="C5" s="1142"/>
      <c r="D5" s="499"/>
      <c r="E5" s="500"/>
      <c r="F5" s="501"/>
    </row>
    <row r="6" spans="1:6" ht="28.5" customHeight="1">
      <c r="A6" s="462" t="s">
        <v>3</v>
      </c>
      <c r="B6" s="1141" t="s">
        <v>856</v>
      </c>
      <c r="C6" s="1142"/>
      <c r="D6" s="502"/>
      <c r="E6" s="140"/>
      <c r="F6" s="503"/>
    </row>
    <row r="7" spans="1:6">
      <c r="A7" s="464" t="s">
        <v>857</v>
      </c>
      <c r="B7" s="463"/>
      <c r="C7" s="498"/>
      <c r="D7" s="504"/>
      <c r="E7" s="505"/>
      <c r="F7" s="506"/>
    </row>
    <row r="8" spans="1:6">
      <c r="A8" s="465"/>
      <c r="B8" s="466"/>
      <c r="C8" s="466"/>
      <c r="D8" s="1143" t="s">
        <v>876</v>
      </c>
      <c r="E8" s="1143"/>
      <c r="F8" s="1143"/>
    </row>
    <row r="9" spans="1:6">
      <c r="A9" s="467" t="s">
        <v>9</v>
      </c>
      <c r="B9" s="468" t="s">
        <v>835</v>
      </c>
      <c r="C9" s="469" t="s">
        <v>866</v>
      </c>
      <c r="D9" s="1137" t="s">
        <v>877</v>
      </c>
      <c r="E9" s="1137"/>
      <c r="F9" s="1137"/>
    </row>
    <row r="10" spans="1:6">
      <c r="A10" s="1144" t="s">
        <v>874</v>
      </c>
      <c r="B10" s="1144"/>
      <c r="C10" s="469"/>
      <c r="D10" s="470" t="s">
        <v>878</v>
      </c>
      <c r="E10" s="470" t="s">
        <v>879</v>
      </c>
      <c r="F10" s="470" t="s">
        <v>878</v>
      </c>
    </row>
    <row r="11" spans="1:6" ht="24.75" customHeight="1">
      <c r="A11" s="471"/>
      <c r="B11" s="472" t="s">
        <v>880</v>
      </c>
      <c r="C11" s="473"/>
      <c r="D11" s="474"/>
      <c r="E11" s="471"/>
      <c r="F11" s="471"/>
    </row>
    <row r="12" spans="1:6" ht="24" customHeight="1">
      <c r="A12" s="475">
        <v>1</v>
      </c>
      <c r="B12" s="476" t="str">
        <f>'1-PLANILHA_ORÇAMENTARIA'!D8</f>
        <v>SERVIÇOS PRELIMINARES</v>
      </c>
      <c r="C12" s="477"/>
      <c r="D12" s="463"/>
      <c r="E12" s="478"/>
      <c r="F12" s="463"/>
    </row>
    <row r="13" spans="1:6">
      <c r="A13" s="475">
        <v>2</v>
      </c>
      <c r="B13" s="476" t="str">
        <f>'1-PLANILHA_ORÇAMENTARIA'!D12</f>
        <v>REMOÇÕES E DEMOLIÇÕES</v>
      </c>
      <c r="C13" s="479"/>
      <c r="D13" s="463"/>
      <c r="E13" s="478"/>
      <c r="F13" s="198"/>
    </row>
    <row r="14" spans="1:6">
      <c r="A14" s="475">
        <v>3</v>
      </c>
      <c r="B14" s="476" t="str">
        <f>'1-PLANILHA_ORÇAMENTARIA'!D24</f>
        <v>PAREDES</v>
      </c>
      <c r="C14" s="479"/>
      <c r="D14" s="463"/>
      <c r="E14" s="478"/>
      <c r="F14" s="463"/>
    </row>
    <row r="15" spans="1:6">
      <c r="A15" s="475">
        <v>4</v>
      </c>
      <c r="B15" s="476" t="str">
        <f>'1-PLANILHA_ORÇAMENTARIA'!D28</f>
        <v>REVESTIMENTOS E FORRO</v>
      </c>
      <c r="C15" s="479"/>
      <c r="D15" s="463"/>
      <c r="E15" s="478"/>
      <c r="F15" s="463"/>
    </row>
    <row r="16" spans="1:6">
      <c r="A16" s="475">
        <v>5</v>
      </c>
      <c r="B16" s="476" t="str">
        <f>'1-PLANILHA_ORÇAMENTARIA'!D43</f>
        <v>PINTURA</v>
      </c>
      <c r="C16" s="479"/>
      <c r="D16" s="463"/>
      <c r="E16" s="478"/>
      <c r="F16" s="463"/>
    </row>
    <row r="17" spans="1:6">
      <c r="A17" s="475" t="s">
        <v>153</v>
      </c>
      <c r="B17" s="476" t="str">
        <f>'1-PLANILHA_ORÇAMENTARIA'!D50</f>
        <v>INSTALAÇÕES ELÉTRICAS</v>
      </c>
      <c r="C17" s="479"/>
      <c r="D17" s="463"/>
      <c r="E17" s="478"/>
      <c r="F17" s="463"/>
    </row>
    <row r="18" spans="1:6" ht="22.5">
      <c r="A18" s="475">
        <v>7</v>
      </c>
      <c r="B18" s="476" t="str">
        <f>'1-PLANILHA_ORÇAMENTARIA'!D61</f>
        <v>SEGURANÇA CONTRA  INCÊNDIO</v>
      </c>
      <c r="C18" s="479"/>
      <c r="D18" s="463"/>
      <c r="E18" s="478"/>
      <c r="F18" s="463"/>
    </row>
    <row r="19" spans="1:6">
      <c r="A19" s="475" t="s">
        <v>191</v>
      </c>
      <c r="B19" s="476" t="str">
        <f>'1-PLANILHA_ORÇAMENTARIA'!D62</f>
        <v>HIDRANTE</v>
      </c>
      <c r="C19" s="479"/>
      <c r="D19" s="463"/>
      <c r="E19" s="478"/>
      <c r="F19" s="463"/>
    </row>
    <row r="20" spans="1:6">
      <c r="A20" s="475" t="s">
        <v>246</v>
      </c>
      <c r="B20" s="476" t="str">
        <f>'1-PLANILHA_ORÇAMENTARIA'!D81</f>
        <v>SISTEMA DE SPRINKLERS</v>
      </c>
      <c r="C20" s="479"/>
      <c r="D20" s="463"/>
      <c r="E20" s="478"/>
      <c r="F20" s="463"/>
    </row>
    <row r="21" spans="1:6">
      <c r="A21" s="475" t="s">
        <v>338</v>
      </c>
      <c r="B21" s="476" t="str">
        <f>'1-PLANILHA_ORÇAMENTARIA'!D119</f>
        <v>EXTINTORES E ACESSÓRIOS</v>
      </c>
      <c r="C21" s="479"/>
      <c r="D21" s="463"/>
      <c r="E21" s="478"/>
      <c r="F21" s="463"/>
    </row>
    <row r="22" spans="1:6" ht="22.5">
      <c r="A22" s="475" t="s">
        <v>356</v>
      </c>
      <c r="B22" s="476" t="str">
        <f>'1-PLANILHA_ORÇAMENTARIA'!D127</f>
        <v>SISTEMA DE DETECÇÃO E ALARME</v>
      </c>
      <c r="C22" s="479"/>
      <c r="D22" s="463"/>
      <c r="E22" s="478"/>
      <c r="F22" s="463"/>
    </row>
    <row r="23" spans="1:6" ht="22.5">
      <c r="A23" s="475" t="s">
        <v>396</v>
      </c>
      <c r="B23" s="476" t="str">
        <f>'1-PLANILHA_ORÇAMENTARIA'!D146</f>
        <v>SISTEMA DE ILUMINAÇÃO DE EMERGÊNCIA</v>
      </c>
      <c r="C23" s="479"/>
      <c r="D23" s="463"/>
      <c r="E23" s="478"/>
      <c r="F23" s="463"/>
    </row>
    <row r="24" spans="1:6" ht="22.5">
      <c r="A24" s="475" t="s">
        <v>417</v>
      </c>
      <c r="B24" s="476" t="str">
        <f>'1-PLANILHA_ORÇAMENTARIA'!D159</f>
        <v>SERVIÇOS DIVERSOS INCÊNDIO</v>
      </c>
      <c r="C24" s="479"/>
      <c r="D24" s="463"/>
      <c r="E24" s="478"/>
      <c r="F24" s="463"/>
    </row>
    <row r="25" spans="1:6">
      <c r="A25" s="475" t="s">
        <v>496</v>
      </c>
      <c r="B25" s="476" t="str">
        <f>'1-PLANILHA_ORÇAMENTARIA'!D193</f>
        <v>SPDA</v>
      </c>
      <c r="C25" s="479"/>
      <c r="D25" s="463"/>
      <c r="E25" s="478"/>
      <c r="F25" s="463"/>
    </row>
    <row r="26" spans="1:6" ht="51.75" customHeight="1">
      <c r="A26" s="475" t="s">
        <v>535</v>
      </c>
      <c r="B26" s="476" t="str">
        <f>'1-PLANILHA_ORÇAMENTARIA'!D212</f>
        <v>ADICIONAL DE MÃO DE OBRA PARA OS SERVIÇOS EXECUTADOS FORA DO HORARIO</v>
      </c>
      <c r="C26" s="479"/>
      <c r="D26" s="463"/>
      <c r="E26" s="478"/>
      <c r="F26" s="463"/>
    </row>
    <row r="27" spans="1:6" ht="34.5" customHeight="1">
      <c r="A27" s="475" t="s">
        <v>575</v>
      </c>
      <c r="B27" s="476" t="str">
        <f>'1-PLANILHA_ORÇAMENTARIA'!D231</f>
        <v>ENCERRAMENTO DOS SERVIÇOS</v>
      </c>
      <c r="C27" s="479"/>
      <c r="D27" s="463"/>
      <c r="E27" s="478"/>
      <c r="F27" s="463"/>
    </row>
    <row r="28" spans="1:6" ht="28.5" customHeight="1">
      <c r="A28" s="475" t="s">
        <v>582</v>
      </c>
      <c r="B28" s="476" t="str">
        <f>'1-PLANILHA_ORÇAMENTARIA'!D234</f>
        <v>ADMINISTRAÇÃO DA OBRA</v>
      </c>
      <c r="C28" s="479"/>
      <c r="D28" s="463"/>
      <c r="E28" s="478"/>
      <c r="F28" s="463"/>
    </row>
    <row r="29" spans="1:6" ht="22.5">
      <c r="A29" s="198"/>
      <c r="B29" s="472" t="s">
        <v>881</v>
      </c>
      <c r="C29" s="198"/>
      <c r="D29" s="198"/>
      <c r="E29" s="198"/>
      <c r="F29" s="480"/>
    </row>
  </sheetData>
  <mergeCells count="5">
    <mergeCell ref="B5:C5"/>
    <mergeCell ref="B6:C6"/>
    <mergeCell ref="D8:F8"/>
    <mergeCell ref="D9:F9"/>
    <mergeCell ref="A10:B10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4:IF230"/>
  <sheetViews>
    <sheetView zoomScale="77" zoomScaleNormal="77" workbookViewId="0">
      <selection activeCell="P225" sqref="P225"/>
    </sheetView>
  </sheetViews>
  <sheetFormatPr defaultRowHeight="14.25"/>
  <cols>
    <col min="1" max="1" width="5.875" style="458" customWidth="1"/>
    <col min="2" max="2" width="10.375" style="458" customWidth="1"/>
    <col min="3" max="3" width="7" style="983" customWidth="1"/>
    <col min="4" max="4" width="40.5" style="984" customWidth="1"/>
    <col min="5" max="5" width="5.5" style="984" customWidth="1"/>
    <col min="6" max="15" width="10.5" style="458" customWidth="1"/>
    <col min="16" max="16" width="12.625" style="458" customWidth="1"/>
    <col min="17" max="17" width="4.75" customWidth="1"/>
    <col min="18" max="18" width="13.75" customWidth="1"/>
    <col min="19" max="20" width="10.5" customWidth="1"/>
    <col min="21" max="21" width="14.75" customWidth="1"/>
    <col min="22" max="1021" width="10.5" customWidth="1"/>
    <col min="1022" max="1024" width="8.875" customWidth="1"/>
  </cols>
  <sheetData>
    <row r="4" spans="1:240" ht="22.5">
      <c r="A4" s="560" t="s">
        <v>587</v>
      </c>
      <c r="B4" s="570" t="s">
        <v>36</v>
      </c>
      <c r="C4" s="653" t="s">
        <v>588</v>
      </c>
      <c r="D4" s="448" t="s">
        <v>589</v>
      </c>
      <c r="E4" s="430" t="s">
        <v>540</v>
      </c>
      <c r="F4" s="521">
        <v>308</v>
      </c>
      <c r="G4" s="521">
        <v>308</v>
      </c>
      <c r="H4" s="521">
        <v>308</v>
      </c>
      <c r="I4" s="521">
        <v>308</v>
      </c>
      <c r="J4" s="521">
        <v>308</v>
      </c>
      <c r="K4" s="521">
        <v>308</v>
      </c>
      <c r="L4" s="521">
        <v>308</v>
      </c>
      <c r="M4" s="521">
        <v>44</v>
      </c>
      <c r="N4" s="521">
        <f>SUM(F4:M4)</f>
        <v>2200</v>
      </c>
      <c r="O4" s="451">
        <v>33.21</v>
      </c>
      <c r="P4" s="522">
        <f t="shared" ref="P4:P67" si="0">N4*O4</f>
        <v>73062</v>
      </c>
      <c r="Q4" s="977" t="s">
        <v>882</v>
      </c>
      <c r="R4" s="660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</row>
    <row r="5" spans="1:240" ht="56.25">
      <c r="A5" s="560" t="s">
        <v>193</v>
      </c>
      <c r="B5" s="577" t="s">
        <v>26</v>
      </c>
      <c r="C5" s="1099" t="s">
        <v>194</v>
      </c>
      <c r="D5" s="433" t="s">
        <v>883</v>
      </c>
      <c r="E5" s="430" t="s">
        <v>196</v>
      </c>
      <c r="F5" s="544">
        <v>2</v>
      </c>
      <c r="G5" s="544">
        <v>2</v>
      </c>
      <c r="H5" s="544">
        <v>2</v>
      </c>
      <c r="I5" s="544">
        <v>2</v>
      </c>
      <c r="J5" s="544">
        <v>2</v>
      </c>
      <c r="K5" s="544">
        <v>2</v>
      </c>
      <c r="L5" s="544">
        <v>2</v>
      </c>
      <c r="M5" s="544">
        <v>0</v>
      </c>
      <c r="N5" s="521">
        <f>SUM(F5:L5)</f>
        <v>14</v>
      </c>
      <c r="O5" s="521">
        <f>'2-COMPOSIÇÃO_CUSTO_UNITÁRIO'!H161</f>
        <v>3746.0302159999997</v>
      </c>
      <c r="P5" s="522">
        <f t="shared" si="0"/>
        <v>52444.423023999996</v>
      </c>
      <c r="Q5" s="3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</row>
    <row r="6" spans="1:240" ht="22.5">
      <c r="A6" s="560" t="s">
        <v>370</v>
      </c>
      <c r="B6" s="578" t="s">
        <v>36</v>
      </c>
      <c r="C6" s="645">
        <v>95749</v>
      </c>
      <c r="D6" s="592" t="s">
        <v>371</v>
      </c>
      <c r="E6" s="600" t="s">
        <v>69</v>
      </c>
      <c r="F6" s="545">
        <v>307</v>
      </c>
      <c r="G6" s="545">
        <v>230</v>
      </c>
      <c r="H6" s="547">
        <v>265</v>
      </c>
      <c r="I6" s="979">
        <v>215</v>
      </c>
      <c r="J6" s="979">
        <v>320</v>
      </c>
      <c r="K6" s="979">
        <v>300</v>
      </c>
      <c r="L6" s="979">
        <v>175</v>
      </c>
      <c r="M6" s="979">
        <v>0</v>
      </c>
      <c r="N6" s="528">
        <f>SUM(F6:M6)</f>
        <v>1812</v>
      </c>
      <c r="O6" s="544">
        <v>28.65</v>
      </c>
      <c r="P6" s="522">
        <f t="shared" si="0"/>
        <v>51913.799999999996</v>
      </c>
      <c r="Q6" s="3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</row>
    <row r="7" spans="1:240" ht="40.5" customHeight="1">
      <c r="A7" s="560" t="s">
        <v>368</v>
      </c>
      <c r="B7" s="244" t="s">
        <v>26</v>
      </c>
      <c r="C7" s="959">
        <v>32</v>
      </c>
      <c r="D7" s="591" t="s">
        <v>884</v>
      </c>
      <c r="E7" s="598" t="s">
        <v>61</v>
      </c>
      <c r="F7" s="545">
        <v>307</v>
      </c>
      <c r="G7" s="545">
        <v>230</v>
      </c>
      <c r="H7" s="547">
        <v>265</v>
      </c>
      <c r="I7" s="979">
        <v>215</v>
      </c>
      <c r="J7" s="979">
        <v>320</v>
      </c>
      <c r="K7" s="979">
        <v>300</v>
      </c>
      <c r="L7" s="979">
        <v>175</v>
      </c>
      <c r="M7" s="979">
        <v>0</v>
      </c>
      <c r="N7" s="528">
        <f>SUM(F7:M7)</f>
        <v>1812</v>
      </c>
      <c r="O7" s="544">
        <f>'2-COMPOSIÇÃO_CUSTO_UNITÁRIO'!H294</f>
        <v>17.798700000000004</v>
      </c>
      <c r="P7" s="522">
        <f t="shared" si="0"/>
        <v>32251.244400000007</v>
      </c>
      <c r="Q7" s="3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</row>
    <row r="8" spans="1:240" ht="33.75" customHeight="1">
      <c r="A8" s="560" t="s">
        <v>172</v>
      </c>
      <c r="B8" s="575" t="s">
        <v>26</v>
      </c>
      <c r="C8" s="1036" t="s">
        <v>173</v>
      </c>
      <c r="D8" s="1060" t="s">
        <v>174</v>
      </c>
      <c r="E8" s="423" t="s">
        <v>175</v>
      </c>
      <c r="F8" s="979">
        <v>0</v>
      </c>
      <c r="G8" s="979">
        <v>1</v>
      </c>
      <c r="H8" s="979">
        <v>1</v>
      </c>
      <c r="I8" s="979">
        <v>1</v>
      </c>
      <c r="J8" s="979">
        <v>1</v>
      </c>
      <c r="K8" s="979">
        <v>1</v>
      </c>
      <c r="L8" s="979">
        <v>1</v>
      </c>
      <c r="M8" s="979">
        <v>0</v>
      </c>
      <c r="N8" s="521">
        <f>SUM(F8:L8)</f>
        <v>6</v>
      </c>
      <c r="O8" s="979">
        <f>'2-COMPOSIÇÃO_CUSTO_UNITÁRIO'!H104</f>
        <v>7965.2800000000007</v>
      </c>
      <c r="P8" s="522">
        <f t="shared" si="0"/>
        <v>47791.680000000008</v>
      </c>
      <c r="Q8" s="3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</row>
    <row r="9" spans="1:240" ht="22.5">
      <c r="A9" s="560" t="s">
        <v>360</v>
      </c>
      <c r="B9" s="579" t="s">
        <v>26</v>
      </c>
      <c r="C9" s="959">
        <v>28</v>
      </c>
      <c r="D9" s="591" t="s">
        <v>739</v>
      </c>
      <c r="E9" s="597" t="s">
        <v>231</v>
      </c>
      <c r="F9" s="521">
        <v>23</v>
      </c>
      <c r="G9" s="521">
        <v>27</v>
      </c>
      <c r="H9" s="521">
        <v>31</v>
      </c>
      <c r="I9" s="521">
        <v>20</v>
      </c>
      <c r="J9" s="521">
        <v>34</v>
      </c>
      <c r="K9" s="521">
        <v>32</v>
      </c>
      <c r="L9" s="521">
        <v>21</v>
      </c>
      <c r="M9" s="521">
        <v>0</v>
      </c>
      <c r="N9" s="528">
        <f>SUM(F9:M9)</f>
        <v>188</v>
      </c>
      <c r="O9" s="544">
        <f>'2-COMPOSIÇÃO_CUSTO_UNITÁRIO'!H261</f>
        <v>195.36</v>
      </c>
      <c r="P9" s="522">
        <f t="shared" si="0"/>
        <v>36727.68</v>
      </c>
      <c r="Q9" s="3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</row>
    <row r="10" spans="1:240" ht="42.75" customHeight="1">
      <c r="A10" s="198" t="s">
        <v>498</v>
      </c>
      <c r="B10" s="583" t="s">
        <v>36</v>
      </c>
      <c r="C10" s="652">
        <v>96973</v>
      </c>
      <c r="D10" s="587" t="s">
        <v>499</v>
      </c>
      <c r="E10" s="600" t="s">
        <v>69</v>
      </c>
      <c r="F10" s="554">
        <v>613</v>
      </c>
      <c r="G10" s="554">
        <v>0</v>
      </c>
      <c r="H10" s="554">
        <v>0</v>
      </c>
      <c r="I10" s="554">
        <v>0</v>
      </c>
      <c r="J10" s="554">
        <v>0</v>
      </c>
      <c r="K10" s="554">
        <v>0</v>
      </c>
      <c r="L10" s="554">
        <v>0</v>
      </c>
      <c r="M10" s="980">
        <v>0</v>
      </c>
      <c r="N10" s="528">
        <f>SUM(F10:M10)</f>
        <v>613</v>
      </c>
      <c r="O10" s="979">
        <v>61.29</v>
      </c>
      <c r="P10" s="522">
        <f t="shared" si="0"/>
        <v>37570.769999999997</v>
      </c>
      <c r="Q10" s="3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</row>
    <row r="11" spans="1:240" ht="22.5">
      <c r="A11" s="560" t="s">
        <v>584</v>
      </c>
      <c r="B11" s="570" t="s">
        <v>36</v>
      </c>
      <c r="C11" s="653" t="s">
        <v>585</v>
      </c>
      <c r="D11" s="447" t="s">
        <v>586</v>
      </c>
      <c r="E11" s="430" t="s">
        <v>540</v>
      </c>
      <c r="F11" s="521">
        <v>44</v>
      </c>
      <c r="G11" s="521">
        <v>44</v>
      </c>
      <c r="H11" s="521">
        <v>44</v>
      </c>
      <c r="I11" s="521">
        <v>44</v>
      </c>
      <c r="J11" s="521">
        <v>44</v>
      </c>
      <c r="K11" s="521">
        <v>44</v>
      </c>
      <c r="L11" s="521">
        <v>44</v>
      </c>
      <c r="M11" s="521">
        <v>6</v>
      </c>
      <c r="N11" s="521">
        <f>SUM(F11:M11)</f>
        <v>314</v>
      </c>
      <c r="O11" s="451">
        <v>83.39</v>
      </c>
      <c r="P11" s="522">
        <f t="shared" si="0"/>
        <v>26184.46</v>
      </c>
      <c r="Q11" s="3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</row>
    <row r="12" spans="1:240" ht="39.200000000000003" customHeight="1">
      <c r="A12" s="560" t="s">
        <v>203</v>
      </c>
      <c r="B12" s="567" t="s">
        <v>36</v>
      </c>
      <c r="C12" s="960" t="s">
        <v>204</v>
      </c>
      <c r="D12" s="585" t="s">
        <v>205</v>
      </c>
      <c r="E12" s="597" t="s">
        <v>61</v>
      </c>
      <c r="F12" s="545">
        <v>62.95</v>
      </c>
      <c r="G12" s="545">
        <v>10.3</v>
      </c>
      <c r="H12" s="545">
        <v>15</v>
      </c>
      <c r="I12" s="546">
        <v>10</v>
      </c>
      <c r="J12" s="546">
        <v>9.3000000000000007</v>
      </c>
      <c r="K12" s="546">
        <v>9.9</v>
      </c>
      <c r="L12" s="546">
        <v>21.95</v>
      </c>
      <c r="M12" s="546">
        <v>2.5</v>
      </c>
      <c r="N12" s="521">
        <f>SUM(F12:L12)</f>
        <v>139.4</v>
      </c>
      <c r="O12" s="521">
        <v>160.69999999999999</v>
      </c>
      <c r="P12" s="522">
        <f t="shared" si="0"/>
        <v>22401.579999999998</v>
      </c>
      <c r="Q12" s="3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</row>
    <row r="13" spans="1:240" ht="56.25">
      <c r="A13" s="560" t="s">
        <v>94</v>
      </c>
      <c r="B13" s="1041" t="s">
        <v>75</v>
      </c>
      <c r="C13" s="621" t="s">
        <v>76</v>
      </c>
      <c r="D13" s="433" t="s">
        <v>885</v>
      </c>
      <c r="E13" s="430" t="s">
        <v>29</v>
      </c>
      <c r="F13" s="521">
        <v>90</v>
      </c>
      <c r="G13" s="521">
        <v>0</v>
      </c>
      <c r="H13" s="521">
        <v>80</v>
      </c>
      <c r="I13" s="521">
        <v>93</v>
      </c>
      <c r="J13" s="521">
        <v>92</v>
      </c>
      <c r="K13" s="521">
        <v>77</v>
      </c>
      <c r="L13" s="521">
        <v>63</v>
      </c>
      <c r="M13" s="521">
        <v>0</v>
      </c>
      <c r="N13" s="521">
        <f>SUM(F13:L13)</f>
        <v>495</v>
      </c>
      <c r="O13" s="451">
        <v>43.2</v>
      </c>
      <c r="P13" s="522">
        <f t="shared" si="0"/>
        <v>21384</v>
      </c>
      <c r="Q13" s="3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</row>
    <row r="14" spans="1:240">
      <c r="A14" s="560" t="s">
        <v>577</v>
      </c>
      <c r="B14" s="570" t="s">
        <v>26</v>
      </c>
      <c r="C14" s="619" t="s">
        <v>578</v>
      </c>
      <c r="D14" s="159" t="s">
        <v>579</v>
      </c>
      <c r="E14" s="430" t="s">
        <v>51</v>
      </c>
      <c r="F14" s="521">
        <v>1104.76</v>
      </c>
      <c r="G14" s="521">
        <v>836.09</v>
      </c>
      <c r="H14" s="521">
        <v>870.09</v>
      </c>
      <c r="I14" s="521">
        <v>870.09</v>
      </c>
      <c r="J14" s="521">
        <v>870.09</v>
      </c>
      <c r="K14" s="521">
        <v>870.09</v>
      </c>
      <c r="L14" s="521">
        <v>640</v>
      </c>
      <c r="M14" s="521">
        <v>0</v>
      </c>
      <c r="N14" s="528">
        <f t="shared" ref="N14:N22" si="1">SUM(F14:M14)</f>
        <v>6061.21</v>
      </c>
      <c r="O14" s="521">
        <f>'2-COMPOSIÇÃO_CUSTO_UNITÁRIO'!H478</f>
        <v>3.1570000000000005</v>
      </c>
      <c r="P14" s="522">
        <f t="shared" si="0"/>
        <v>19135.239970000002</v>
      </c>
      <c r="Q14" s="3"/>
      <c r="R14" s="520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</row>
    <row r="15" spans="1:240">
      <c r="A15" s="560" t="s">
        <v>403</v>
      </c>
      <c r="B15" s="575" t="s">
        <v>26</v>
      </c>
      <c r="C15" s="633" t="s">
        <v>404</v>
      </c>
      <c r="D15" s="591" t="s">
        <v>886</v>
      </c>
      <c r="E15" s="599" t="s">
        <v>61</v>
      </c>
      <c r="F15" s="547">
        <v>305</v>
      </c>
      <c r="G15" s="547">
        <v>180</v>
      </c>
      <c r="H15" s="547">
        <v>160</v>
      </c>
      <c r="I15" s="979">
        <v>150</v>
      </c>
      <c r="J15" s="979">
        <v>140</v>
      </c>
      <c r="K15" s="979">
        <v>140</v>
      </c>
      <c r="L15" s="979">
        <v>115</v>
      </c>
      <c r="M15" s="979">
        <v>0</v>
      </c>
      <c r="N15" s="528">
        <f t="shared" si="1"/>
        <v>1190</v>
      </c>
      <c r="O15" s="544">
        <f>'2-COMPOSIÇÃO_CUSTO_UNITÁRIO'!H335</f>
        <v>15.6317</v>
      </c>
      <c r="P15" s="522">
        <f t="shared" si="0"/>
        <v>18601.723000000002</v>
      </c>
      <c r="Q15" s="3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</row>
    <row r="16" spans="1:240" ht="22.5">
      <c r="A16" s="560" t="s">
        <v>409</v>
      </c>
      <c r="B16" s="578" t="s">
        <v>36</v>
      </c>
      <c r="C16" s="645">
        <v>95749</v>
      </c>
      <c r="D16" s="592" t="s">
        <v>371</v>
      </c>
      <c r="E16" s="600" t="s">
        <v>69</v>
      </c>
      <c r="F16" s="547">
        <v>153</v>
      </c>
      <c r="G16" s="547">
        <v>90</v>
      </c>
      <c r="H16" s="547">
        <v>81</v>
      </c>
      <c r="I16" s="979">
        <v>75</v>
      </c>
      <c r="J16" s="979">
        <v>72</v>
      </c>
      <c r="K16" s="979">
        <v>72</v>
      </c>
      <c r="L16" s="979">
        <v>60</v>
      </c>
      <c r="M16" s="979">
        <v>0</v>
      </c>
      <c r="N16" s="528">
        <f t="shared" si="1"/>
        <v>603</v>
      </c>
      <c r="O16" s="544">
        <v>28.65</v>
      </c>
      <c r="P16" s="522">
        <f t="shared" si="0"/>
        <v>17275.95</v>
      </c>
      <c r="Q16" s="977" t="s">
        <v>882</v>
      </c>
      <c r="R16" s="520">
        <f>SUM(P4:P16)</f>
        <v>456744.55039400002</v>
      </c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</row>
    <row r="17" spans="1:240" ht="33.75">
      <c r="A17" s="560" t="s">
        <v>254</v>
      </c>
      <c r="B17" s="579" t="s">
        <v>36</v>
      </c>
      <c r="C17" s="630" t="s">
        <v>255</v>
      </c>
      <c r="D17" s="585" t="s">
        <v>256</v>
      </c>
      <c r="E17" s="597" t="s">
        <v>61</v>
      </c>
      <c r="F17" s="547">
        <v>36</v>
      </c>
      <c r="G17" s="547">
        <v>30</v>
      </c>
      <c r="H17" s="547">
        <v>36</v>
      </c>
      <c r="I17" s="548">
        <v>36</v>
      </c>
      <c r="J17" s="548">
        <v>30</v>
      </c>
      <c r="K17" s="548">
        <v>31</v>
      </c>
      <c r="L17" s="548">
        <v>19</v>
      </c>
      <c r="M17" s="548">
        <v>0</v>
      </c>
      <c r="N17" s="528">
        <f t="shared" si="1"/>
        <v>218</v>
      </c>
      <c r="O17" s="544">
        <v>73.59</v>
      </c>
      <c r="P17" s="522">
        <f t="shared" si="0"/>
        <v>16042.62</v>
      </c>
      <c r="Q17" s="978" t="s">
        <v>887</v>
      </c>
      <c r="R17" s="978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</row>
    <row r="18" spans="1:240" ht="33.75">
      <c r="A18" s="560" t="s">
        <v>342</v>
      </c>
      <c r="B18" s="580" t="s">
        <v>238</v>
      </c>
      <c r="C18" s="646">
        <v>101907</v>
      </c>
      <c r="D18" s="981" t="s">
        <v>888</v>
      </c>
      <c r="E18" s="590" t="s">
        <v>29</v>
      </c>
      <c r="F18" s="521">
        <v>4</v>
      </c>
      <c r="G18" s="521">
        <v>2</v>
      </c>
      <c r="H18" s="521">
        <v>2</v>
      </c>
      <c r="I18" s="521">
        <v>2</v>
      </c>
      <c r="J18" s="521">
        <v>2</v>
      </c>
      <c r="K18" s="521">
        <v>2</v>
      </c>
      <c r="L18" s="521">
        <v>2</v>
      </c>
      <c r="M18" s="521">
        <v>1</v>
      </c>
      <c r="N18" s="528">
        <f t="shared" si="1"/>
        <v>17</v>
      </c>
      <c r="O18" s="544">
        <v>799.44</v>
      </c>
      <c r="P18" s="522">
        <f t="shared" si="0"/>
        <v>13590.480000000001</v>
      </c>
      <c r="Q18" s="8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</row>
    <row r="19" spans="1:240" ht="22.5">
      <c r="A19" s="560" t="s">
        <v>483</v>
      </c>
      <c r="B19" s="443" t="s">
        <v>26</v>
      </c>
      <c r="C19" s="1100" t="s">
        <v>484</v>
      </c>
      <c r="D19" s="962" t="s">
        <v>485</v>
      </c>
      <c r="E19" s="597" t="s">
        <v>196</v>
      </c>
      <c r="F19" s="544">
        <v>0</v>
      </c>
      <c r="G19" s="544">
        <v>0</v>
      </c>
      <c r="H19" s="544">
        <v>0</v>
      </c>
      <c r="I19" s="544">
        <v>0</v>
      </c>
      <c r="J19" s="544">
        <v>0</v>
      </c>
      <c r="K19" s="544">
        <v>0</v>
      </c>
      <c r="L19" s="544">
        <v>0</v>
      </c>
      <c r="M19" s="544">
        <v>2</v>
      </c>
      <c r="N19" s="545">
        <f t="shared" si="1"/>
        <v>2</v>
      </c>
      <c r="O19" s="544">
        <f>'2-COMPOSIÇÃO_CUSTO_UNITÁRIO'!H439</f>
        <v>8411.6335000000017</v>
      </c>
      <c r="P19" s="551">
        <f t="shared" si="0"/>
        <v>16823.267000000003</v>
      </c>
      <c r="Q19" s="3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</row>
    <row r="20" spans="1:240">
      <c r="A20" s="560" t="s">
        <v>441</v>
      </c>
      <c r="B20" s="443" t="s">
        <v>26</v>
      </c>
      <c r="C20" s="633" t="s">
        <v>442</v>
      </c>
      <c r="D20" s="586" t="s">
        <v>782</v>
      </c>
      <c r="E20" s="599" t="s">
        <v>196</v>
      </c>
      <c r="F20" s="521">
        <v>2</v>
      </c>
      <c r="G20" s="521">
        <v>2</v>
      </c>
      <c r="H20" s="521">
        <v>2</v>
      </c>
      <c r="I20" s="521">
        <v>2</v>
      </c>
      <c r="J20" s="521">
        <v>2</v>
      </c>
      <c r="K20" s="521">
        <v>2</v>
      </c>
      <c r="L20" s="521">
        <v>2</v>
      </c>
      <c r="M20" s="521">
        <v>2</v>
      </c>
      <c r="N20" s="528">
        <f t="shared" si="1"/>
        <v>16</v>
      </c>
      <c r="O20" s="544">
        <f>'2-COMPOSIÇÃO_CUSTO_UNITÁRIO'!H388</f>
        <v>796.16799999999989</v>
      </c>
      <c r="P20" s="522">
        <f t="shared" si="0"/>
        <v>12738.687999999998</v>
      </c>
      <c r="Q20" s="3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</row>
    <row r="21" spans="1:240" ht="22.5" customHeight="1">
      <c r="A21" s="560" t="s">
        <v>387</v>
      </c>
      <c r="B21" s="579" t="s">
        <v>222</v>
      </c>
      <c r="C21" s="959">
        <v>34</v>
      </c>
      <c r="D21" s="591" t="s">
        <v>388</v>
      </c>
      <c r="E21" s="588" t="s">
        <v>389</v>
      </c>
      <c r="F21" s="545">
        <v>154</v>
      </c>
      <c r="G21" s="545">
        <v>115</v>
      </c>
      <c r="H21" s="545">
        <v>133</v>
      </c>
      <c r="I21" s="546">
        <v>108</v>
      </c>
      <c r="J21" s="546">
        <v>160</v>
      </c>
      <c r="K21" s="546">
        <v>150</v>
      </c>
      <c r="L21" s="546">
        <v>88</v>
      </c>
      <c r="M21" s="979">
        <v>0</v>
      </c>
      <c r="N21" s="528">
        <f t="shared" si="1"/>
        <v>908</v>
      </c>
      <c r="O21" s="544">
        <f>'2-COMPOSIÇÃO_CUSTO_UNITÁRIO'!H314</f>
        <v>13.199700000000002</v>
      </c>
      <c r="P21" s="522">
        <f t="shared" si="0"/>
        <v>11985.327600000002</v>
      </c>
      <c r="Q21" s="7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</row>
    <row r="22" spans="1:240" ht="22.5">
      <c r="A22" s="560" t="s">
        <v>597</v>
      </c>
      <c r="B22" s="570" t="s">
        <v>36</v>
      </c>
      <c r="C22" s="619" t="s">
        <v>598</v>
      </c>
      <c r="D22" s="448" t="s">
        <v>599</v>
      </c>
      <c r="E22" s="430" t="s">
        <v>540</v>
      </c>
      <c r="F22" s="521">
        <v>70</v>
      </c>
      <c r="G22" s="521">
        <v>70</v>
      </c>
      <c r="H22" s="521">
        <v>70</v>
      </c>
      <c r="I22" s="521">
        <v>70</v>
      </c>
      <c r="J22" s="521">
        <v>70</v>
      </c>
      <c r="K22" s="521">
        <v>70</v>
      </c>
      <c r="L22" s="521">
        <v>70</v>
      </c>
      <c r="M22" s="521">
        <v>10</v>
      </c>
      <c r="N22" s="521">
        <f t="shared" si="1"/>
        <v>500</v>
      </c>
      <c r="O22" s="451">
        <v>22.31</v>
      </c>
      <c r="P22" s="522">
        <f t="shared" si="0"/>
        <v>11155</v>
      </c>
      <c r="Q22" s="3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</row>
    <row r="23" spans="1:240" ht="22.5">
      <c r="A23" s="560" t="s">
        <v>42</v>
      </c>
      <c r="B23" s="566" t="s">
        <v>26</v>
      </c>
      <c r="C23" s="619" t="s">
        <v>43</v>
      </c>
      <c r="D23" s="424" t="s">
        <v>889</v>
      </c>
      <c r="E23" s="425" t="s">
        <v>29</v>
      </c>
      <c r="F23" s="521">
        <v>297</v>
      </c>
      <c r="G23" s="521">
        <v>0</v>
      </c>
      <c r="H23" s="521">
        <v>267</v>
      </c>
      <c r="I23" s="521">
        <v>310</v>
      </c>
      <c r="J23" s="521">
        <v>308</v>
      </c>
      <c r="K23" s="521">
        <v>258</v>
      </c>
      <c r="L23" s="521">
        <v>210</v>
      </c>
      <c r="M23" s="521">
        <v>0</v>
      </c>
      <c r="N23" s="521">
        <f>SUM(F23:L23)</f>
        <v>1650</v>
      </c>
      <c r="O23" s="451">
        <f>'2-COMPOSIÇÃO_CUSTO_UNITÁRIO'!H20</f>
        <v>6.2280000000000006</v>
      </c>
      <c r="P23" s="522">
        <f t="shared" si="0"/>
        <v>10276.200000000001</v>
      </c>
      <c r="Q23" s="3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</row>
    <row r="24" spans="1:240" ht="22.5">
      <c r="A24" s="560" t="s">
        <v>91</v>
      </c>
      <c r="B24" s="571" t="s">
        <v>26</v>
      </c>
      <c r="C24" s="1037" t="s">
        <v>92</v>
      </c>
      <c r="D24" s="432" t="s">
        <v>93</v>
      </c>
      <c r="E24" s="429" t="s">
        <v>29</v>
      </c>
      <c r="F24" s="521">
        <v>297</v>
      </c>
      <c r="G24" s="521">
        <v>0</v>
      </c>
      <c r="H24" s="521">
        <v>267</v>
      </c>
      <c r="I24" s="521">
        <v>310</v>
      </c>
      <c r="J24" s="521">
        <v>308</v>
      </c>
      <c r="K24" s="521">
        <v>258</v>
      </c>
      <c r="L24" s="521">
        <v>210</v>
      </c>
      <c r="M24" s="521">
        <v>0</v>
      </c>
      <c r="N24" s="521">
        <f>SUM(F24:L24)</f>
        <v>1650</v>
      </c>
      <c r="O24" s="529">
        <f>'2-COMPOSIÇÃO_CUSTO_UNITÁRIO'!H36</f>
        <v>6.2280000000000006</v>
      </c>
      <c r="P24" s="522">
        <f t="shared" si="0"/>
        <v>10276.200000000001</v>
      </c>
      <c r="Q24" s="3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</row>
    <row r="25" spans="1:240" ht="22.5">
      <c r="A25" s="198" t="s">
        <v>500</v>
      </c>
      <c r="B25" s="583" t="s">
        <v>36</v>
      </c>
      <c r="C25" s="652">
        <v>96977</v>
      </c>
      <c r="D25" s="587" t="s">
        <v>501</v>
      </c>
      <c r="E25" s="600" t="s">
        <v>69</v>
      </c>
      <c r="F25" s="554">
        <v>160</v>
      </c>
      <c r="G25" s="554">
        <v>0</v>
      </c>
      <c r="H25" s="554">
        <v>0</v>
      </c>
      <c r="I25" s="554">
        <v>0</v>
      </c>
      <c r="J25" s="554">
        <v>0</v>
      </c>
      <c r="K25" s="554">
        <v>0</v>
      </c>
      <c r="L25" s="554">
        <v>0</v>
      </c>
      <c r="M25" s="980">
        <v>0</v>
      </c>
      <c r="N25" s="528">
        <f>SUM(F25:M25)</f>
        <v>160</v>
      </c>
      <c r="O25" s="979">
        <v>60.16</v>
      </c>
      <c r="P25" s="522">
        <f t="shared" si="0"/>
        <v>9625.5999999999985</v>
      </c>
      <c r="Q25" s="3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</row>
    <row r="26" spans="1:240">
      <c r="A26" s="560" t="s">
        <v>209</v>
      </c>
      <c r="B26" s="567" t="s">
        <v>26</v>
      </c>
      <c r="C26" s="633" t="s">
        <v>210</v>
      </c>
      <c r="D26" s="586" t="s">
        <v>211</v>
      </c>
      <c r="E26" s="598" t="s">
        <v>196</v>
      </c>
      <c r="F26" s="547">
        <v>10</v>
      </c>
      <c r="G26" s="547">
        <v>3</v>
      </c>
      <c r="H26" s="547">
        <v>6</v>
      </c>
      <c r="I26" s="548">
        <v>2</v>
      </c>
      <c r="J26" s="548">
        <v>2</v>
      </c>
      <c r="K26" s="548">
        <v>2</v>
      </c>
      <c r="L26" s="548">
        <v>2</v>
      </c>
      <c r="M26" s="548">
        <v>0</v>
      </c>
      <c r="N26" s="521">
        <f>SUM(F26:L26)</f>
        <v>27</v>
      </c>
      <c r="O26" s="521">
        <f>'2-COMPOSIÇÃO_CUSTO_UNITÁRIO'!H418</f>
        <v>354.64850000000001</v>
      </c>
      <c r="P26" s="522">
        <f t="shared" si="0"/>
        <v>9575.5095000000001</v>
      </c>
      <c r="Q26" s="3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</row>
    <row r="27" spans="1:240" ht="14.25" customHeight="1">
      <c r="A27" s="560" t="s">
        <v>390</v>
      </c>
      <c r="B27" s="579" t="s">
        <v>26</v>
      </c>
      <c r="C27" s="959">
        <v>35</v>
      </c>
      <c r="D27" s="591" t="s">
        <v>890</v>
      </c>
      <c r="E27" s="588" t="s">
        <v>29</v>
      </c>
      <c r="F27" s="545">
        <v>154</v>
      </c>
      <c r="G27" s="545">
        <v>115</v>
      </c>
      <c r="H27" s="545">
        <v>133</v>
      </c>
      <c r="I27" s="546">
        <v>108</v>
      </c>
      <c r="J27" s="546">
        <v>160</v>
      </c>
      <c r="K27" s="546">
        <v>150</v>
      </c>
      <c r="L27" s="546">
        <v>88</v>
      </c>
      <c r="M27" s="979">
        <v>0</v>
      </c>
      <c r="N27" s="528">
        <f>SUM(F27:M27)</f>
        <v>908</v>
      </c>
      <c r="O27" s="544">
        <f>'2-COMPOSIÇÃO_CUSTO_UNITÁRIO'!H321</f>
        <v>9.8696999999999999</v>
      </c>
      <c r="P27" s="522">
        <f t="shared" si="0"/>
        <v>8961.6875999999993</v>
      </c>
      <c r="Q27" s="1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</row>
    <row r="28" spans="1:240">
      <c r="A28" s="560" t="s">
        <v>121</v>
      </c>
      <c r="B28" s="570" t="s">
        <v>36</v>
      </c>
      <c r="C28" s="625" t="s">
        <v>122</v>
      </c>
      <c r="D28" s="159" t="s">
        <v>123</v>
      </c>
      <c r="E28" s="430" t="s">
        <v>55</v>
      </c>
      <c r="F28" s="522">
        <v>20</v>
      </c>
      <c r="G28" s="522">
        <v>0</v>
      </c>
      <c r="H28" s="522">
        <v>0</v>
      </c>
      <c r="I28" s="522">
        <v>0</v>
      </c>
      <c r="J28" s="522">
        <v>0</v>
      </c>
      <c r="K28" s="522">
        <v>0</v>
      </c>
      <c r="L28" s="522">
        <v>0</v>
      </c>
      <c r="M28" s="522">
        <v>0</v>
      </c>
      <c r="N28" s="521">
        <f>SUM(F28:L28)</f>
        <v>20</v>
      </c>
      <c r="O28" s="522">
        <v>430.29</v>
      </c>
      <c r="P28" s="522">
        <f t="shared" si="0"/>
        <v>8605.8000000000011</v>
      </c>
      <c r="Q28" s="1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</row>
    <row r="29" spans="1:240" ht="33.75">
      <c r="A29" s="560" t="s">
        <v>74</v>
      </c>
      <c r="B29" s="1042" t="s">
        <v>75</v>
      </c>
      <c r="C29" s="624" t="s">
        <v>76</v>
      </c>
      <c r="D29" s="428" t="s">
        <v>77</v>
      </c>
      <c r="E29" s="429" t="s">
        <v>11</v>
      </c>
      <c r="F29" s="530">
        <v>2</v>
      </c>
      <c r="G29" s="530">
        <v>2</v>
      </c>
      <c r="H29" s="530">
        <v>2</v>
      </c>
      <c r="I29" s="530">
        <v>2</v>
      </c>
      <c r="J29" s="530">
        <v>2</v>
      </c>
      <c r="K29" s="530">
        <v>2</v>
      </c>
      <c r="L29" s="530">
        <v>2</v>
      </c>
      <c r="M29" s="530">
        <v>0</v>
      </c>
      <c r="N29" s="521">
        <f>SUM(F29:L29)</f>
        <v>14</v>
      </c>
      <c r="O29" s="531">
        <v>600</v>
      </c>
      <c r="P29" s="522">
        <f t="shared" si="0"/>
        <v>8400</v>
      </c>
      <c r="Q29" s="1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</row>
    <row r="30" spans="1:240" ht="33.75">
      <c r="A30" s="560" t="s">
        <v>251</v>
      </c>
      <c r="B30" s="579" t="s">
        <v>36</v>
      </c>
      <c r="C30" s="630" t="s">
        <v>252</v>
      </c>
      <c r="D30" s="585" t="s">
        <v>253</v>
      </c>
      <c r="E30" s="597" t="s">
        <v>61</v>
      </c>
      <c r="F30" s="547">
        <v>18</v>
      </c>
      <c r="G30" s="547">
        <v>6</v>
      </c>
      <c r="H30" s="547">
        <v>24</v>
      </c>
      <c r="I30" s="548">
        <v>7</v>
      </c>
      <c r="J30" s="548">
        <v>12</v>
      </c>
      <c r="K30" s="548">
        <v>12</v>
      </c>
      <c r="L30" s="548">
        <v>6</v>
      </c>
      <c r="M30" s="548">
        <v>0</v>
      </c>
      <c r="N30" s="528">
        <f>SUM(F30:M30)</f>
        <v>85</v>
      </c>
      <c r="O30" s="544">
        <v>98.14</v>
      </c>
      <c r="P30" s="522">
        <f t="shared" si="0"/>
        <v>8341.9</v>
      </c>
      <c r="Q30" s="1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</row>
    <row r="31" spans="1:240" ht="29.25" customHeight="1">
      <c r="A31" s="560" t="s">
        <v>260</v>
      </c>
      <c r="B31" s="196" t="s">
        <v>26</v>
      </c>
      <c r="C31" s="633" t="s">
        <v>261</v>
      </c>
      <c r="D31" s="585" t="s">
        <v>262</v>
      </c>
      <c r="E31" s="599" t="s">
        <v>61</v>
      </c>
      <c r="F31" s="547">
        <v>18</v>
      </c>
      <c r="G31" s="547">
        <v>26</v>
      </c>
      <c r="H31" s="547">
        <v>18</v>
      </c>
      <c r="I31" s="548">
        <v>18</v>
      </c>
      <c r="J31" s="548">
        <v>12</v>
      </c>
      <c r="K31" s="548">
        <v>12</v>
      </c>
      <c r="L31" s="548">
        <v>13</v>
      </c>
      <c r="M31" s="548">
        <v>0</v>
      </c>
      <c r="N31" s="528">
        <f>SUM(F31:M31)</f>
        <v>117</v>
      </c>
      <c r="O31" s="544">
        <f>'2-COMPOSIÇÃO_CUSTO_UNITÁRIO'!H192</f>
        <v>69.079736000000011</v>
      </c>
      <c r="P31" s="522">
        <f t="shared" si="0"/>
        <v>8082.3291120000013</v>
      </c>
      <c r="Q31" s="1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</row>
    <row r="32" spans="1:240" ht="29.25" customHeight="1">
      <c r="A32" s="560" t="s">
        <v>362</v>
      </c>
      <c r="B32" s="244" t="s">
        <v>26</v>
      </c>
      <c r="C32" s="639">
        <v>29</v>
      </c>
      <c r="D32" s="591" t="s">
        <v>742</v>
      </c>
      <c r="E32" s="597" t="s">
        <v>231</v>
      </c>
      <c r="F32" s="521">
        <v>16</v>
      </c>
      <c r="G32" s="521">
        <v>2</v>
      </c>
      <c r="H32" s="521">
        <v>2</v>
      </c>
      <c r="I32" s="521">
        <v>3</v>
      </c>
      <c r="J32" s="521">
        <v>2</v>
      </c>
      <c r="K32" s="521">
        <v>1</v>
      </c>
      <c r="L32" s="521">
        <v>1</v>
      </c>
      <c r="M32" s="521">
        <v>1</v>
      </c>
      <c r="N32" s="528">
        <f>SUM(F32:M32)</f>
        <v>28</v>
      </c>
      <c r="O32" s="544">
        <f>'2-COMPOSIÇÃO_CUSTO_UNITÁRIO'!H270</f>
        <v>219.93</v>
      </c>
      <c r="P32" s="522">
        <f t="shared" si="0"/>
        <v>6158.04</v>
      </c>
      <c r="Q32" s="1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</row>
    <row r="33" spans="1:240">
      <c r="A33" s="560" t="s">
        <v>206</v>
      </c>
      <c r="B33" s="567" t="s">
        <v>36</v>
      </c>
      <c r="C33" s="960" t="s">
        <v>207</v>
      </c>
      <c r="D33" s="586" t="s">
        <v>208</v>
      </c>
      <c r="E33" s="598" t="s">
        <v>196</v>
      </c>
      <c r="F33" s="547">
        <v>5</v>
      </c>
      <c r="G33" s="547">
        <v>5</v>
      </c>
      <c r="H33" s="547">
        <v>4</v>
      </c>
      <c r="I33" s="548">
        <v>4</v>
      </c>
      <c r="J33" s="548">
        <v>4</v>
      </c>
      <c r="K33" s="548">
        <v>4</v>
      </c>
      <c r="L33" s="548">
        <v>5</v>
      </c>
      <c r="M33" s="548">
        <v>1</v>
      </c>
      <c r="N33" s="521">
        <f>SUM(F33:L33)</f>
        <v>31</v>
      </c>
      <c r="O33" s="521">
        <v>236.67</v>
      </c>
      <c r="P33" s="522">
        <f t="shared" si="0"/>
        <v>7336.7699999999995</v>
      </c>
      <c r="Q33" s="1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</row>
    <row r="34" spans="1:240" ht="45.75" customHeight="1">
      <c r="A34" s="560" t="s">
        <v>176</v>
      </c>
      <c r="B34" s="575" t="s">
        <v>26</v>
      </c>
      <c r="C34" s="1036" t="s">
        <v>177</v>
      </c>
      <c r="D34" s="1060" t="s">
        <v>178</v>
      </c>
      <c r="E34" s="423" t="s">
        <v>175</v>
      </c>
      <c r="F34" s="979">
        <v>0</v>
      </c>
      <c r="G34" s="979">
        <v>1</v>
      </c>
      <c r="H34" s="979">
        <v>1</v>
      </c>
      <c r="I34" s="979">
        <v>1</v>
      </c>
      <c r="J34" s="979">
        <v>1</v>
      </c>
      <c r="K34" s="979">
        <v>1</v>
      </c>
      <c r="L34" s="979">
        <v>1</v>
      </c>
      <c r="M34" s="979">
        <v>0</v>
      </c>
      <c r="N34" s="521">
        <f>SUM(F34:L34)</f>
        <v>6</v>
      </c>
      <c r="O34" s="979">
        <f>'2-COMPOSIÇÃO_CUSTO_UNITÁRIO'!H113</f>
        <v>1144.3240000000001</v>
      </c>
      <c r="P34" s="522">
        <f t="shared" si="0"/>
        <v>6865.9440000000004</v>
      </c>
      <c r="Q34" s="1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</row>
    <row r="35" spans="1:240">
      <c r="A35" s="560" t="s">
        <v>221</v>
      </c>
      <c r="B35" s="244" t="s">
        <v>222</v>
      </c>
      <c r="C35" s="1099" t="s">
        <v>223</v>
      </c>
      <c r="D35" s="585" t="s">
        <v>224</v>
      </c>
      <c r="E35" s="597" t="s">
        <v>217</v>
      </c>
      <c r="F35" s="521">
        <v>2</v>
      </c>
      <c r="G35" s="521">
        <v>0</v>
      </c>
      <c r="H35" s="521">
        <v>0</v>
      </c>
      <c r="I35" s="521">
        <v>0</v>
      </c>
      <c r="J35" s="521">
        <v>0</v>
      </c>
      <c r="K35" s="521">
        <v>0</v>
      </c>
      <c r="L35" s="521">
        <v>0</v>
      </c>
      <c r="M35" s="521">
        <v>0</v>
      </c>
      <c r="N35" s="521">
        <f>SUM(F35:L35)</f>
        <v>2</v>
      </c>
      <c r="O35" s="544">
        <f>'2-COMPOSIÇÃO_CUSTO_UNITÁRIO'!H168</f>
        <v>3337.25</v>
      </c>
      <c r="P35" s="522">
        <f t="shared" si="0"/>
        <v>6674.5</v>
      </c>
      <c r="Q35" s="3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</row>
    <row r="36" spans="1:240">
      <c r="A36" s="560" t="s">
        <v>110</v>
      </c>
      <c r="B36" s="570" t="s">
        <v>36</v>
      </c>
      <c r="C36" s="625" t="s">
        <v>108</v>
      </c>
      <c r="D36" s="159" t="s">
        <v>891</v>
      </c>
      <c r="E36" s="430" t="s">
        <v>39</v>
      </c>
      <c r="F36" s="522">
        <v>0</v>
      </c>
      <c r="G36" s="522">
        <v>52</v>
      </c>
      <c r="H36" s="522">
        <v>29</v>
      </c>
      <c r="I36" s="522">
        <v>29</v>
      </c>
      <c r="J36" s="522">
        <v>29</v>
      </c>
      <c r="K36" s="522">
        <v>29</v>
      </c>
      <c r="L36" s="522">
        <v>29</v>
      </c>
      <c r="M36" s="522">
        <v>0</v>
      </c>
      <c r="N36" s="521">
        <f>SUM(F36:L36)</f>
        <v>197</v>
      </c>
      <c r="O36" s="522">
        <v>32.94</v>
      </c>
      <c r="P36" s="522">
        <f t="shared" si="0"/>
        <v>6489.1799999999994</v>
      </c>
      <c r="Q36" s="3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</row>
    <row r="37" spans="1:240">
      <c r="A37" s="560" t="s">
        <v>242</v>
      </c>
      <c r="B37" s="578" t="s">
        <v>26</v>
      </c>
      <c r="C37" s="636">
        <v>19</v>
      </c>
      <c r="D37" s="587" t="s">
        <v>243</v>
      </c>
      <c r="E37" s="600" t="s">
        <v>102</v>
      </c>
      <c r="F37" s="544">
        <v>6</v>
      </c>
      <c r="G37" s="544">
        <v>6</v>
      </c>
      <c r="H37" s="544">
        <v>6</v>
      </c>
      <c r="I37" s="544">
        <v>6</v>
      </c>
      <c r="J37" s="544">
        <v>6</v>
      </c>
      <c r="K37" s="544">
        <v>6</v>
      </c>
      <c r="L37" s="544">
        <v>6</v>
      </c>
      <c r="M37" s="544">
        <v>0</v>
      </c>
      <c r="N37" s="521">
        <f>SUM(F37:L37)</f>
        <v>42</v>
      </c>
      <c r="O37" s="544">
        <f>'2-COMPOSIÇÃO_CUSTO_UNITÁRIO'!H183</f>
        <v>146.54249999999999</v>
      </c>
      <c r="P37" s="522">
        <f t="shared" si="0"/>
        <v>6154.7849999999999</v>
      </c>
      <c r="Q37" s="3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</row>
    <row r="38" spans="1:240" ht="26.25" customHeight="1">
      <c r="A38" s="560" t="s">
        <v>372</v>
      </c>
      <c r="B38" s="578" t="s">
        <v>36</v>
      </c>
      <c r="C38" s="645">
        <v>95757</v>
      </c>
      <c r="D38" s="592" t="s">
        <v>373</v>
      </c>
      <c r="E38" s="600" t="s">
        <v>102</v>
      </c>
      <c r="F38" s="544">
        <v>102</v>
      </c>
      <c r="G38" s="544">
        <v>77</v>
      </c>
      <c r="H38" s="544">
        <v>89</v>
      </c>
      <c r="I38" s="544">
        <v>72</v>
      </c>
      <c r="J38" s="544">
        <v>107</v>
      </c>
      <c r="K38" s="544">
        <v>100</v>
      </c>
      <c r="L38" s="544">
        <v>59</v>
      </c>
      <c r="M38" s="544">
        <v>0</v>
      </c>
      <c r="N38" s="528">
        <f t="shared" ref="N38:N43" si="2">SUM(F38:M38)</f>
        <v>606</v>
      </c>
      <c r="O38" s="544">
        <v>9.8000000000000007</v>
      </c>
      <c r="P38" s="522">
        <f t="shared" si="0"/>
        <v>5938.8</v>
      </c>
      <c r="Q38" s="3"/>
      <c r="R38" s="520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</row>
    <row r="39" spans="1:240" ht="22.5">
      <c r="A39" s="560" t="s">
        <v>266</v>
      </c>
      <c r="B39" s="244" t="s">
        <v>36</v>
      </c>
      <c r="C39" s="633" t="s">
        <v>267</v>
      </c>
      <c r="D39" s="585" t="s">
        <v>268</v>
      </c>
      <c r="E39" s="597" t="s">
        <v>196</v>
      </c>
      <c r="F39" s="547">
        <v>7</v>
      </c>
      <c r="G39" s="547">
        <v>8</v>
      </c>
      <c r="H39" s="547">
        <v>10</v>
      </c>
      <c r="I39" s="548">
        <v>12</v>
      </c>
      <c r="J39" s="548">
        <v>9</v>
      </c>
      <c r="K39" s="548">
        <v>9</v>
      </c>
      <c r="L39" s="548">
        <v>6</v>
      </c>
      <c r="M39" s="548">
        <v>0</v>
      </c>
      <c r="N39" s="528">
        <f t="shared" si="2"/>
        <v>61</v>
      </c>
      <c r="O39" s="544">
        <v>95.54</v>
      </c>
      <c r="P39" s="522">
        <f t="shared" si="0"/>
        <v>5827.9400000000005</v>
      </c>
      <c r="Q39" s="3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</row>
    <row r="40" spans="1:240" s="16" customFormat="1" ht="33.75">
      <c r="A40" s="560" t="s">
        <v>257</v>
      </c>
      <c r="B40" s="244" t="s">
        <v>36</v>
      </c>
      <c r="C40" s="630" t="s">
        <v>258</v>
      </c>
      <c r="D40" s="585" t="s">
        <v>259</v>
      </c>
      <c r="E40" s="597" t="s">
        <v>61</v>
      </c>
      <c r="F40" s="547">
        <v>1</v>
      </c>
      <c r="G40" s="547">
        <v>12</v>
      </c>
      <c r="H40" s="547">
        <v>14</v>
      </c>
      <c r="I40" s="548">
        <v>12</v>
      </c>
      <c r="J40" s="548">
        <v>18</v>
      </c>
      <c r="K40" s="548">
        <v>18</v>
      </c>
      <c r="L40" s="548">
        <v>13</v>
      </c>
      <c r="M40" s="548">
        <v>0</v>
      </c>
      <c r="N40" s="528">
        <f t="shared" si="2"/>
        <v>88</v>
      </c>
      <c r="O40" s="544">
        <v>64.260000000000005</v>
      </c>
      <c r="P40" s="522">
        <f t="shared" si="0"/>
        <v>5654.88</v>
      </c>
      <c r="Q40" s="15"/>
    </row>
    <row r="41" spans="1:240" ht="33.75">
      <c r="A41" s="560" t="s">
        <v>340</v>
      </c>
      <c r="B41" s="580" t="s">
        <v>238</v>
      </c>
      <c r="C41" s="646">
        <v>101910</v>
      </c>
      <c r="D41" s="981" t="s">
        <v>892</v>
      </c>
      <c r="E41" s="590" t="s">
        <v>29</v>
      </c>
      <c r="F41" s="521">
        <v>5</v>
      </c>
      <c r="G41" s="521">
        <v>1</v>
      </c>
      <c r="H41" s="521">
        <v>2</v>
      </c>
      <c r="I41" s="521">
        <v>2</v>
      </c>
      <c r="J41" s="521">
        <v>2</v>
      </c>
      <c r="K41" s="521">
        <v>2</v>
      </c>
      <c r="L41" s="521">
        <v>2</v>
      </c>
      <c r="M41" s="521">
        <v>1</v>
      </c>
      <c r="N41" s="528">
        <f t="shared" si="2"/>
        <v>17</v>
      </c>
      <c r="O41" s="544">
        <v>329.43</v>
      </c>
      <c r="P41" s="522">
        <f t="shared" si="0"/>
        <v>5600.31</v>
      </c>
    </row>
    <row r="42" spans="1:240" ht="22.5">
      <c r="A42" s="560" t="s">
        <v>595</v>
      </c>
      <c r="B42" s="570" t="s">
        <v>26</v>
      </c>
      <c r="C42" s="653" t="s">
        <v>591</v>
      </c>
      <c r="D42" s="448" t="s">
        <v>596</v>
      </c>
      <c r="E42" s="430" t="s">
        <v>540</v>
      </c>
      <c r="F42" s="980">
        <v>24</v>
      </c>
      <c r="G42" s="980">
        <v>24</v>
      </c>
      <c r="H42" s="980">
        <v>24</v>
      </c>
      <c r="I42" s="980">
        <v>24</v>
      </c>
      <c r="J42" s="980">
        <v>24</v>
      </c>
      <c r="K42" s="980">
        <v>24</v>
      </c>
      <c r="L42" s="980">
        <v>24</v>
      </c>
      <c r="M42" s="521">
        <v>0</v>
      </c>
      <c r="N42" s="521">
        <f t="shared" si="2"/>
        <v>168</v>
      </c>
      <c r="O42" s="451">
        <v>33.21</v>
      </c>
      <c r="P42" s="522">
        <f t="shared" si="0"/>
        <v>5579.28</v>
      </c>
    </row>
    <row r="43" spans="1:240">
      <c r="A43" s="560" t="s">
        <v>304</v>
      </c>
      <c r="B43" s="244" t="s">
        <v>36</v>
      </c>
      <c r="C43" s="640">
        <v>92639</v>
      </c>
      <c r="D43" s="585" t="s">
        <v>305</v>
      </c>
      <c r="E43" s="597" t="s">
        <v>196</v>
      </c>
      <c r="F43" s="547">
        <v>7</v>
      </c>
      <c r="G43" s="547">
        <v>6</v>
      </c>
      <c r="H43" s="547">
        <v>10</v>
      </c>
      <c r="I43" s="548">
        <v>13</v>
      </c>
      <c r="J43" s="548">
        <v>9</v>
      </c>
      <c r="K43" s="548">
        <v>9</v>
      </c>
      <c r="L43" s="548">
        <v>7</v>
      </c>
      <c r="M43" s="548">
        <v>0</v>
      </c>
      <c r="N43" s="528">
        <f t="shared" si="2"/>
        <v>61</v>
      </c>
      <c r="O43" s="544">
        <v>89.57</v>
      </c>
      <c r="P43" s="522">
        <f t="shared" si="0"/>
        <v>5463.7699999999995</v>
      </c>
      <c r="R43" s="266"/>
    </row>
    <row r="44" spans="1:240" ht="79.5" customHeight="1">
      <c r="A44" s="560" t="s">
        <v>97</v>
      </c>
      <c r="B44" s="1041" t="s">
        <v>75</v>
      </c>
      <c r="C44" s="621" t="s">
        <v>76</v>
      </c>
      <c r="D44" s="424" t="s">
        <v>893</v>
      </c>
      <c r="E44" s="430" t="s">
        <v>51</v>
      </c>
      <c r="F44" s="521">
        <v>10</v>
      </c>
      <c r="G44" s="521">
        <v>0</v>
      </c>
      <c r="H44" s="521">
        <v>10</v>
      </c>
      <c r="I44" s="521">
        <v>10</v>
      </c>
      <c r="J44" s="521">
        <v>10</v>
      </c>
      <c r="K44" s="521">
        <v>10</v>
      </c>
      <c r="L44" s="521">
        <v>10</v>
      </c>
      <c r="M44" s="521">
        <f>SUM(F44:L44)</f>
        <v>60</v>
      </c>
      <c r="N44" s="521">
        <f>SUM(F44:L44)</f>
        <v>60</v>
      </c>
      <c r="O44" s="451">
        <v>89</v>
      </c>
      <c r="P44" s="522">
        <f t="shared" si="0"/>
        <v>5340</v>
      </c>
    </row>
    <row r="45" spans="1:240" ht="22.5">
      <c r="A45" s="560" t="s">
        <v>138</v>
      </c>
      <c r="B45" s="570" t="s">
        <v>36</v>
      </c>
      <c r="C45" s="625" t="s">
        <v>139</v>
      </c>
      <c r="D45" s="424" t="s">
        <v>894</v>
      </c>
      <c r="E45" s="430" t="s">
        <v>51</v>
      </c>
      <c r="F45" s="521">
        <v>29</v>
      </c>
      <c r="G45" s="521">
        <v>62</v>
      </c>
      <c r="H45" s="521">
        <v>39</v>
      </c>
      <c r="I45" s="521">
        <v>39</v>
      </c>
      <c r="J45" s="521">
        <v>39</v>
      </c>
      <c r="K45" s="521">
        <v>39</v>
      </c>
      <c r="L45" s="521">
        <v>39</v>
      </c>
      <c r="M45" s="521">
        <v>0</v>
      </c>
      <c r="N45" s="521">
        <f>SUM(F45:L45)</f>
        <v>286</v>
      </c>
      <c r="O45" s="451">
        <v>17.34</v>
      </c>
      <c r="P45" s="522">
        <f t="shared" si="0"/>
        <v>4959.24</v>
      </c>
    </row>
    <row r="46" spans="1:240">
      <c r="A46" s="560" t="s">
        <v>316</v>
      </c>
      <c r="B46" s="244" t="s">
        <v>26</v>
      </c>
      <c r="C46" s="639">
        <v>21</v>
      </c>
      <c r="D46" s="585" t="s">
        <v>317</v>
      </c>
      <c r="E46" s="597" t="s">
        <v>196</v>
      </c>
      <c r="F46" s="547">
        <v>2</v>
      </c>
      <c r="G46" s="547">
        <v>3</v>
      </c>
      <c r="H46" s="547">
        <v>4</v>
      </c>
      <c r="I46" s="548">
        <v>4</v>
      </c>
      <c r="J46" s="548">
        <v>4</v>
      </c>
      <c r="K46" s="548">
        <v>4</v>
      </c>
      <c r="L46" s="548">
        <v>4</v>
      </c>
      <c r="M46" s="548">
        <v>0</v>
      </c>
      <c r="N46" s="528">
        <f>SUM(F46:M46)</f>
        <v>25</v>
      </c>
      <c r="O46" s="544">
        <f>'2-COMPOSIÇÃO_CUSTO_UNITÁRIO'!H202</f>
        <v>188.20427099999998</v>
      </c>
      <c r="P46" s="522">
        <f t="shared" si="0"/>
        <v>4705.1067749999993</v>
      </c>
    </row>
    <row r="47" spans="1:240" ht="22.5">
      <c r="A47" s="560" t="s">
        <v>141</v>
      </c>
      <c r="B47" s="570" t="s">
        <v>36</v>
      </c>
      <c r="C47" s="625" t="s">
        <v>142</v>
      </c>
      <c r="D47" s="424" t="s">
        <v>895</v>
      </c>
      <c r="E47" s="430" t="s">
        <v>51</v>
      </c>
      <c r="F47" s="521">
        <v>29</v>
      </c>
      <c r="G47" s="521">
        <v>62</v>
      </c>
      <c r="H47" s="521">
        <v>39</v>
      </c>
      <c r="I47" s="521">
        <v>39</v>
      </c>
      <c r="J47" s="521">
        <v>39</v>
      </c>
      <c r="K47" s="521">
        <v>39</v>
      </c>
      <c r="L47" s="521">
        <v>39</v>
      </c>
      <c r="M47" s="521">
        <v>0</v>
      </c>
      <c r="N47" s="521">
        <f>SUM(F47:L47)</f>
        <v>286</v>
      </c>
      <c r="O47" s="451">
        <v>15.85</v>
      </c>
      <c r="P47" s="522">
        <f t="shared" si="0"/>
        <v>4533.0999999999995</v>
      </c>
    </row>
    <row r="48" spans="1:240" ht="45">
      <c r="A48" s="560" t="s">
        <v>394</v>
      </c>
      <c r="B48" s="582" t="s">
        <v>238</v>
      </c>
      <c r="C48" s="634">
        <v>100758</v>
      </c>
      <c r="D48" s="587" t="s">
        <v>239</v>
      </c>
      <c r="E48" s="588" t="s">
        <v>51</v>
      </c>
      <c r="F48" s="544">
        <v>19</v>
      </c>
      <c r="G48" s="544">
        <v>14</v>
      </c>
      <c r="H48" s="544">
        <v>16</v>
      </c>
      <c r="I48" s="544">
        <v>13</v>
      </c>
      <c r="J48" s="544">
        <v>19</v>
      </c>
      <c r="K48" s="544">
        <v>18</v>
      </c>
      <c r="L48" s="544">
        <v>10</v>
      </c>
      <c r="M48" s="544">
        <v>0</v>
      </c>
      <c r="N48" s="528">
        <f t="shared" ref="N48:N55" si="3">SUM(F48:M48)</f>
        <v>109</v>
      </c>
      <c r="O48" s="521">
        <v>41.05</v>
      </c>
      <c r="P48" s="522">
        <f t="shared" si="0"/>
        <v>4474.45</v>
      </c>
    </row>
    <row r="49" spans="1:240" ht="22.5">
      <c r="A49" s="198" t="s">
        <v>506</v>
      </c>
      <c r="B49" s="583" t="s">
        <v>26</v>
      </c>
      <c r="C49" s="652">
        <v>50</v>
      </c>
      <c r="D49" s="587" t="s">
        <v>507</v>
      </c>
      <c r="E49" s="600" t="s">
        <v>69</v>
      </c>
      <c r="F49" s="554">
        <v>33</v>
      </c>
      <c r="G49" s="554">
        <v>0</v>
      </c>
      <c r="H49" s="554">
        <v>0</v>
      </c>
      <c r="I49" s="554">
        <v>0</v>
      </c>
      <c r="J49" s="554">
        <v>0</v>
      </c>
      <c r="K49" s="554">
        <v>0</v>
      </c>
      <c r="L49" s="554">
        <v>0</v>
      </c>
      <c r="M49" s="980">
        <v>0</v>
      </c>
      <c r="N49" s="528">
        <f t="shared" si="3"/>
        <v>33</v>
      </c>
      <c r="O49" s="979">
        <f>'2-COMPOSIÇÃO_CUSTO_UNITÁRIO'!H447</f>
        <v>134.33350000000002</v>
      </c>
      <c r="P49" s="522">
        <f t="shared" si="0"/>
        <v>4433.0055000000002</v>
      </c>
    </row>
    <row r="50" spans="1:240" ht="22.5">
      <c r="A50" s="560" t="s">
        <v>549</v>
      </c>
      <c r="B50" s="578" t="s">
        <v>538</v>
      </c>
      <c r="C50" s="645">
        <v>59</v>
      </c>
      <c r="D50" s="964" t="s">
        <v>550</v>
      </c>
      <c r="E50" s="588" t="s">
        <v>540</v>
      </c>
      <c r="F50" s="980">
        <v>24</v>
      </c>
      <c r="G50" s="980">
        <v>24</v>
      </c>
      <c r="H50" s="980">
        <v>24</v>
      </c>
      <c r="I50" s="980">
        <v>24</v>
      </c>
      <c r="J50" s="980">
        <v>24</v>
      </c>
      <c r="K50" s="980">
        <v>24</v>
      </c>
      <c r="L50" s="980">
        <v>24</v>
      </c>
      <c r="M50" s="980">
        <v>24</v>
      </c>
      <c r="N50" s="545">
        <f t="shared" si="3"/>
        <v>192</v>
      </c>
      <c r="O50" s="979">
        <v>22.27</v>
      </c>
      <c r="P50" s="551">
        <f t="shared" si="0"/>
        <v>4275.84</v>
      </c>
    </row>
    <row r="51" spans="1:240" ht="22.5">
      <c r="A51" s="560" t="s">
        <v>450</v>
      </c>
      <c r="B51" s="244" t="s">
        <v>36</v>
      </c>
      <c r="C51" s="633" t="s">
        <v>451</v>
      </c>
      <c r="D51" s="586" t="s">
        <v>452</v>
      </c>
      <c r="E51" s="597" t="s">
        <v>196</v>
      </c>
      <c r="F51" s="521">
        <v>2</v>
      </c>
      <c r="G51" s="521">
        <v>2</v>
      </c>
      <c r="H51" s="521">
        <v>2</v>
      </c>
      <c r="I51" s="521">
        <v>2</v>
      </c>
      <c r="J51" s="521">
        <v>2</v>
      </c>
      <c r="K51" s="521">
        <v>2</v>
      </c>
      <c r="L51" s="521">
        <v>2</v>
      </c>
      <c r="M51" s="521">
        <v>0</v>
      </c>
      <c r="N51" s="528">
        <f t="shared" si="3"/>
        <v>14</v>
      </c>
      <c r="O51" s="544">
        <v>303.74</v>
      </c>
      <c r="P51" s="522">
        <f t="shared" si="0"/>
        <v>4252.3600000000006</v>
      </c>
      <c r="Q51" s="3"/>
      <c r="R51" s="520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</row>
    <row r="52" spans="1:240" ht="22.5">
      <c r="A52" s="560" t="s">
        <v>561</v>
      </c>
      <c r="B52" s="578" t="s">
        <v>538</v>
      </c>
      <c r="C52" s="645">
        <v>59</v>
      </c>
      <c r="D52" s="964" t="s">
        <v>562</v>
      </c>
      <c r="E52" s="588" t="s">
        <v>540</v>
      </c>
      <c r="F52" s="980">
        <v>24</v>
      </c>
      <c r="G52" s="980">
        <v>24</v>
      </c>
      <c r="H52" s="980">
        <v>24</v>
      </c>
      <c r="I52" s="980">
        <v>24</v>
      </c>
      <c r="J52" s="980">
        <v>24</v>
      </c>
      <c r="K52" s="980">
        <v>24</v>
      </c>
      <c r="L52" s="980">
        <v>24</v>
      </c>
      <c r="M52" s="980">
        <v>24</v>
      </c>
      <c r="N52" s="545">
        <f t="shared" si="3"/>
        <v>192</v>
      </c>
      <c r="O52" s="979">
        <v>22.03</v>
      </c>
      <c r="P52" s="551">
        <f t="shared" si="0"/>
        <v>4229.76</v>
      </c>
      <c r="Q52" s="3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</row>
    <row r="53" spans="1:240" ht="22.5">
      <c r="A53" s="560" t="s">
        <v>543</v>
      </c>
      <c r="B53" s="578" t="s">
        <v>538</v>
      </c>
      <c r="C53" s="645">
        <v>59</v>
      </c>
      <c r="D53" s="964" t="s">
        <v>896</v>
      </c>
      <c r="E53" s="588" t="s">
        <v>540</v>
      </c>
      <c r="F53" s="980">
        <v>24</v>
      </c>
      <c r="G53" s="980">
        <v>24</v>
      </c>
      <c r="H53" s="980">
        <v>24</v>
      </c>
      <c r="I53" s="980">
        <v>24</v>
      </c>
      <c r="J53" s="980">
        <v>24</v>
      </c>
      <c r="K53" s="980">
        <v>24</v>
      </c>
      <c r="L53" s="980">
        <v>24</v>
      </c>
      <c r="M53" s="980">
        <v>24</v>
      </c>
      <c r="N53" s="545">
        <f t="shared" si="3"/>
        <v>192</v>
      </c>
      <c r="O53" s="979">
        <v>21.91</v>
      </c>
      <c r="P53" s="551">
        <f t="shared" si="0"/>
        <v>4206.72</v>
      </c>
      <c r="Q53" s="3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</row>
    <row r="54" spans="1:240" ht="22.5">
      <c r="A54" s="560" t="s">
        <v>324</v>
      </c>
      <c r="B54" s="196" t="s">
        <v>36</v>
      </c>
      <c r="C54" s="643">
        <v>95696</v>
      </c>
      <c r="D54" s="585" t="s">
        <v>325</v>
      </c>
      <c r="E54" s="599" t="s">
        <v>196</v>
      </c>
      <c r="F54" s="547">
        <v>19</v>
      </c>
      <c r="G54" s="547">
        <v>20</v>
      </c>
      <c r="H54" s="547">
        <v>22</v>
      </c>
      <c r="I54" s="548">
        <v>21</v>
      </c>
      <c r="J54" s="548">
        <v>17</v>
      </c>
      <c r="K54" s="548">
        <v>18</v>
      </c>
      <c r="L54" s="548">
        <v>15</v>
      </c>
      <c r="M54" s="548">
        <v>0</v>
      </c>
      <c r="N54" s="528">
        <f t="shared" si="3"/>
        <v>132</v>
      </c>
      <c r="O54" s="544">
        <v>31.8</v>
      </c>
      <c r="P54" s="522">
        <f t="shared" si="0"/>
        <v>4197.6000000000004</v>
      </c>
      <c r="Q54" s="3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</row>
    <row r="55" spans="1:240" ht="22.5">
      <c r="A55" s="560" t="s">
        <v>555</v>
      </c>
      <c r="B55" s="578" t="s">
        <v>538</v>
      </c>
      <c r="C55" s="645">
        <v>59</v>
      </c>
      <c r="D55" s="964" t="s">
        <v>556</v>
      </c>
      <c r="E55" s="588" t="s">
        <v>540</v>
      </c>
      <c r="F55" s="980">
        <v>24</v>
      </c>
      <c r="G55" s="980">
        <v>24</v>
      </c>
      <c r="H55" s="980">
        <v>24</v>
      </c>
      <c r="I55" s="980">
        <v>24</v>
      </c>
      <c r="J55" s="980">
        <v>24</v>
      </c>
      <c r="K55" s="980">
        <v>24</v>
      </c>
      <c r="L55" s="980">
        <v>24</v>
      </c>
      <c r="M55" s="980">
        <v>24</v>
      </c>
      <c r="N55" s="545">
        <f t="shared" si="3"/>
        <v>192</v>
      </c>
      <c r="O55" s="979">
        <v>21.42</v>
      </c>
      <c r="P55" s="551">
        <f t="shared" si="0"/>
        <v>4112.6400000000003</v>
      </c>
      <c r="Q55" s="978" t="s">
        <v>887</v>
      </c>
      <c r="R55" s="520">
        <f>SUM(P17:P55)</f>
        <v>291944.63008699997</v>
      </c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</row>
    <row r="56" spans="1:240" ht="22.5">
      <c r="A56" s="560" t="s">
        <v>197</v>
      </c>
      <c r="B56" s="244" t="s">
        <v>36</v>
      </c>
      <c r="C56" s="630" t="s">
        <v>198</v>
      </c>
      <c r="D56" s="585" t="s">
        <v>897</v>
      </c>
      <c r="E56" s="597" t="s">
        <v>196</v>
      </c>
      <c r="F56" s="544">
        <v>2</v>
      </c>
      <c r="G56" s="544">
        <v>2</v>
      </c>
      <c r="H56" s="544">
        <v>2</v>
      </c>
      <c r="I56" s="544">
        <v>2</v>
      </c>
      <c r="J56" s="544">
        <v>2</v>
      </c>
      <c r="K56" s="544">
        <v>2</v>
      </c>
      <c r="L56" s="544">
        <v>2</v>
      </c>
      <c r="M56" s="544">
        <v>0</v>
      </c>
      <c r="N56" s="521">
        <f>SUM(F56:L56)</f>
        <v>14</v>
      </c>
      <c r="O56" s="521">
        <v>290.45</v>
      </c>
      <c r="P56" s="522">
        <f t="shared" si="0"/>
        <v>4066.2999999999997</v>
      </c>
      <c r="Q56" s="985" t="s">
        <v>898</v>
      </c>
      <c r="R56" s="662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</row>
    <row r="57" spans="1:240" ht="22.5" customHeight="1">
      <c r="A57" s="560" t="s">
        <v>413</v>
      </c>
      <c r="B57" s="579" t="s">
        <v>222</v>
      </c>
      <c r="C57" s="959">
        <v>34</v>
      </c>
      <c r="D57" s="591" t="s">
        <v>388</v>
      </c>
      <c r="E57" s="600" t="s">
        <v>102</v>
      </c>
      <c r="F57" s="545">
        <v>77</v>
      </c>
      <c r="G57" s="545">
        <v>45</v>
      </c>
      <c r="H57" s="545">
        <v>41</v>
      </c>
      <c r="I57" s="546">
        <v>38</v>
      </c>
      <c r="J57" s="546">
        <v>36</v>
      </c>
      <c r="K57" s="546">
        <v>36</v>
      </c>
      <c r="L57" s="546">
        <v>30</v>
      </c>
      <c r="M57" s="979">
        <v>0</v>
      </c>
      <c r="N57" s="528">
        <f t="shared" ref="N57:N72" si="4">SUM(F57:M57)</f>
        <v>303</v>
      </c>
      <c r="O57" s="544">
        <f>'2-COMPOSIÇÃO_CUSTO_UNITÁRIO'!H314</f>
        <v>13.199700000000002</v>
      </c>
      <c r="P57" s="522">
        <f t="shared" si="0"/>
        <v>3999.5091000000007</v>
      </c>
      <c r="Q57" s="3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</row>
    <row r="58" spans="1:240" ht="33.75">
      <c r="A58" s="560" t="s">
        <v>422</v>
      </c>
      <c r="B58" s="579" t="s">
        <v>26</v>
      </c>
      <c r="C58" s="1099" t="s">
        <v>423</v>
      </c>
      <c r="D58" s="586" t="s">
        <v>424</v>
      </c>
      <c r="E58" s="597" t="s">
        <v>61</v>
      </c>
      <c r="F58" s="521">
        <v>0</v>
      </c>
      <c r="G58" s="521">
        <v>0</v>
      </c>
      <c r="H58" s="521">
        <v>0</v>
      </c>
      <c r="I58" s="521">
        <v>0</v>
      </c>
      <c r="J58" s="521">
        <v>0</v>
      </c>
      <c r="K58" s="521">
        <v>0</v>
      </c>
      <c r="L58" s="521">
        <v>0</v>
      </c>
      <c r="M58" s="521">
        <v>16</v>
      </c>
      <c r="N58" s="528">
        <f t="shared" si="4"/>
        <v>16</v>
      </c>
      <c r="O58" s="544">
        <f>'2-COMPOSIÇÃO_CUSTO_UNITÁRIO'!H353</f>
        <v>242.80273600000004</v>
      </c>
      <c r="P58" s="522">
        <f t="shared" si="0"/>
        <v>3884.8437760000006</v>
      </c>
      <c r="Q58" s="3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</row>
    <row r="59" spans="1:240" ht="33.75">
      <c r="A59" s="560" t="s">
        <v>358</v>
      </c>
      <c r="B59" s="244" t="s">
        <v>26</v>
      </c>
      <c r="C59" s="1038">
        <v>27</v>
      </c>
      <c r="D59" s="591" t="s">
        <v>735</v>
      </c>
      <c r="E59" s="597" t="s">
        <v>231</v>
      </c>
      <c r="F59" s="521">
        <v>1</v>
      </c>
      <c r="G59" s="521">
        <v>0</v>
      </c>
      <c r="H59" s="521">
        <v>0</v>
      </c>
      <c r="I59" s="521">
        <v>0</v>
      </c>
      <c r="J59" s="521">
        <v>0</v>
      </c>
      <c r="K59" s="521">
        <v>0</v>
      </c>
      <c r="L59" s="521">
        <v>0</v>
      </c>
      <c r="M59" s="521">
        <v>0</v>
      </c>
      <c r="N59" s="528">
        <f t="shared" si="4"/>
        <v>1</v>
      </c>
      <c r="O59" s="544">
        <f>'2-COMPOSIÇÃO_CUSTO_UNITÁRIO'!H254</f>
        <v>3784.69</v>
      </c>
      <c r="P59" s="522">
        <f t="shared" si="0"/>
        <v>3784.69</v>
      </c>
      <c r="Q59" s="3"/>
      <c r="R59" s="520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  <c r="IE59" s="4"/>
      <c r="IF59" s="4"/>
    </row>
    <row r="60" spans="1:240">
      <c r="A60" s="560" t="s">
        <v>438</v>
      </c>
      <c r="B60" s="443" t="s">
        <v>26</v>
      </c>
      <c r="C60" s="633" t="s">
        <v>439</v>
      </c>
      <c r="D60" s="586" t="s">
        <v>440</v>
      </c>
      <c r="E60" s="599" t="s">
        <v>196</v>
      </c>
      <c r="F60" s="521">
        <v>0</v>
      </c>
      <c r="G60" s="521">
        <v>0</v>
      </c>
      <c r="H60" s="521">
        <v>0</v>
      </c>
      <c r="I60" s="521">
        <v>0</v>
      </c>
      <c r="J60" s="521">
        <v>0</v>
      </c>
      <c r="K60" s="521">
        <v>0</v>
      </c>
      <c r="L60" s="521">
        <v>0</v>
      </c>
      <c r="M60" s="521">
        <v>3</v>
      </c>
      <c r="N60" s="528">
        <f t="shared" si="4"/>
        <v>3</v>
      </c>
      <c r="O60" s="544">
        <f>'2-COMPOSIÇÃO_CUSTO_UNITÁRIO'!H380</f>
        <v>1404.9180000000001</v>
      </c>
      <c r="P60" s="522">
        <f t="shared" si="0"/>
        <v>4214.7540000000008</v>
      </c>
      <c r="Q60" s="3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4"/>
      <c r="GB60" s="4"/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4"/>
      <c r="HJ60" s="4"/>
      <c r="HK60" s="4"/>
      <c r="HL60" s="4"/>
      <c r="HM60" s="4"/>
      <c r="HN60" s="4"/>
      <c r="HO60" s="4"/>
      <c r="HP60" s="4"/>
      <c r="HQ60" s="4"/>
      <c r="HR60" s="4"/>
      <c r="HS60" s="4"/>
      <c r="HT60" s="4"/>
      <c r="HU60" s="4"/>
      <c r="HV60" s="4"/>
      <c r="HW60" s="4"/>
      <c r="HX60" s="4"/>
      <c r="HY60" s="4"/>
      <c r="HZ60" s="4"/>
      <c r="IA60" s="4"/>
      <c r="IB60" s="4"/>
      <c r="IC60" s="4"/>
      <c r="ID60" s="4"/>
      <c r="IE60" s="4"/>
      <c r="IF60" s="4"/>
    </row>
    <row r="61" spans="1:240" ht="45">
      <c r="A61" s="560" t="s">
        <v>419</v>
      </c>
      <c r="B61" s="196" t="s">
        <v>26</v>
      </c>
      <c r="C61" s="1101" t="s">
        <v>420</v>
      </c>
      <c r="D61" s="586" t="s">
        <v>899</v>
      </c>
      <c r="E61" s="599" t="s">
        <v>196</v>
      </c>
      <c r="F61" s="521">
        <v>0</v>
      </c>
      <c r="G61" s="521">
        <v>0</v>
      </c>
      <c r="H61" s="521">
        <v>0</v>
      </c>
      <c r="I61" s="521">
        <v>0</v>
      </c>
      <c r="J61" s="521">
        <v>0</v>
      </c>
      <c r="K61" s="521">
        <v>0</v>
      </c>
      <c r="L61" s="521">
        <v>0</v>
      </c>
      <c r="M61" s="521">
        <v>1</v>
      </c>
      <c r="N61" s="528">
        <f t="shared" si="4"/>
        <v>1</v>
      </c>
      <c r="O61" s="544">
        <f>'2-COMPOSIÇÃO_CUSTO_UNITÁRIO'!H344</f>
        <v>3604.9283500000001</v>
      </c>
      <c r="P61" s="522">
        <f t="shared" si="0"/>
        <v>3604.9283500000001</v>
      </c>
      <c r="Q61" s="3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  <c r="IE61" s="4"/>
      <c r="IF61" s="4"/>
    </row>
    <row r="62" spans="1:240" ht="45">
      <c r="A62" s="560" t="s">
        <v>335</v>
      </c>
      <c r="B62" s="578" t="s">
        <v>36</v>
      </c>
      <c r="C62" s="645">
        <v>100758</v>
      </c>
      <c r="D62" s="587" t="s">
        <v>239</v>
      </c>
      <c r="E62" s="588" t="s">
        <v>336</v>
      </c>
      <c r="F62" s="521">
        <v>12</v>
      </c>
      <c r="G62" s="521">
        <v>13</v>
      </c>
      <c r="H62" s="521">
        <v>16</v>
      </c>
      <c r="I62" s="521">
        <v>12</v>
      </c>
      <c r="J62" s="521">
        <v>12</v>
      </c>
      <c r="K62" s="521">
        <v>13</v>
      </c>
      <c r="L62" s="521">
        <v>8</v>
      </c>
      <c r="M62" s="521">
        <v>0</v>
      </c>
      <c r="N62" s="528">
        <f t="shared" si="4"/>
        <v>86</v>
      </c>
      <c r="O62" s="544">
        <v>41.05</v>
      </c>
      <c r="P62" s="522">
        <f t="shared" si="0"/>
        <v>3530.2999999999997</v>
      </c>
      <c r="Q62" s="3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</row>
    <row r="63" spans="1:240" ht="33.75">
      <c r="A63" s="560" t="s">
        <v>401</v>
      </c>
      <c r="B63" s="575" t="s">
        <v>26</v>
      </c>
      <c r="C63" s="1039" t="s">
        <v>399</v>
      </c>
      <c r="D63" s="591" t="s">
        <v>900</v>
      </c>
      <c r="E63" s="599" t="s">
        <v>196</v>
      </c>
      <c r="F63" s="521">
        <v>8</v>
      </c>
      <c r="G63" s="521">
        <v>8</v>
      </c>
      <c r="H63" s="521">
        <v>7</v>
      </c>
      <c r="I63" s="521">
        <v>8</v>
      </c>
      <c r="J63" s="521">
        <v>7</v>
      </c>
      <c r="K63" s="521">
        <v>7</v>
      </c>
      <c r="L63" s="521">
        <v>7</v>
      </c>
      <c r="M63" s="521">
        <v>0</v>
      </c>
      <c r="N63" s="528">
        <f t="shared" si="4"/>
        <v>52</v>
      </c>
      <c r="O63" s="544">
        <f>'2-COMPOSIÇÃO_CUSTO_UNITÁRIO'!H146</f>
        <v>67.474000000000004</v>
      </c>
      <c r="P63" s="522">
        <f t="shared" si="0"/>
        <v>3508.6480000000001</v>
      </c>
      <c r="Q63" s="3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4"/>
      <c r="IF63" s="4"/>
    </row>
    <row r="64" spans="1:240" ht="22.5">
      <c r="A64" s="560" t="s">
        <v>477</v>
      </c>
      <c r="B64" s="244" t="s">
        <v>26</v>
      </c>
      <c r="C64" s="959">
        <v>45</v>
      </c>
      <c r="D64" s="586" t="s">
        <v>478</v>
      </c>
      <c r="E64" s="597" t="s">
        <v>196</v>
      </c>
      <c r="F64" s="545">
        <v>0</v>
      </c>
      <c r="G64" s="545">
        <v>0</v>
      </c>
      <c r="H64" s="545">
        <v>0</v>
      </c>
      <c r="I64" s="980">
        <v>0</v>
      </c>
      <c r="J64" s="980">
        <v>0</v>
      </c>
      <c r="K64" s="980">
        <v>0</v>
      </c>
      <c r="L64" s="980">
        <v>0</v>
      </c>
      <c r="M64" s="980">
        <v>5</v>
      </c>
      <c r="N64" s="545">
        <f t="shared" si="4"/>
        <v>5</v>
      </c>
      <c r="O64" s="544">
        <f>'2-COMPOSIÇÃO_CUSTO_UNITÁRIO'!H408</f>
        <v>685.93849999999998</v>
      </c>
      <c r="P64" s="551">
        <f t="shared" si="0"/>
        <v>3429.6925000000001</v>
      </c>
      <c r="Q64" s="3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</row>
    <row r="65" spans="1:240" ht="22.5">
      <c r="A65" s="560" t="s">
        <v>567</v>
      </c>
      <c r="B65" s="578" t="s">
        <v>538</v>
      </c>
      <c r="C65" s="645">
        <v>59</v>
      </c>
      <c r="D65" s="964" t="s">
        <v>568</v>
      </c>
      <c r="E65" s="588" t="s">
        <v>540</v>
      </c>
      <c r="F65" s="980">
        <v>24</v>
      </c>
      <c r="G65" s="980">
        <v>24</v>
      </c>
      <c r="H65" s="980">
        <v>24</v>
      </c>
      <c r="I65" s="980">
        <v>24</v>
      </c>
      <c r="J65" s="980">
        <v>24</v>
      </c>
      <c r="K65" s="980">
        <v>24</v>
      </c>
      <c r="L65" s="980">
        <v>24</v>
      </c>
      <c r="M65" s="980">
        <v>24</v>
      </c>
      <c r="N65" s="545">
        <f t="shared" si="4"/>
        <v>192</v>
      </c>
      <c r="O65" s="979">
        <v>17.829999999999998</v>
      </c>
      <c r="P65" s="551">
        <f t="shared" si="0"/>
        <v>3423.3599999999997</v>
      </c>
      <c r="Q65" s="3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</row>
    <row r="66" spans="1:240">
      <c r="A66" s="198" t="s">
        <v>524</v>
      </c>
      <c r="B66" s="583" t="s">
        <v>36</v>
      </c>
      <c r="C66" s="652">
        <v>90445</v>
      </c>
      <c r="D66" s="587" t="s">
        <v>901</v>
      </c>
      <c r="E66" s="600" t="s">
        <v>69</v>
      </c>
      <c r="F66" s="554">
        <v>120</v>
      </c>
      <c r="G66" s="554">
        <v>0</v>
      </c>
      <c r="H66" s="554">
        <v>0</v>
      </c>
      <c r="I66" s="554">
        <v>0</v>
      </c>
      <c r="J66" s="554">
        <v>0</v>
      </c>
      <c r="K66" s="554">
        <v>0</v>
      </c>
      <c r="L66" s="554">
        <v>0</v>
      </c>
      <c r="M66" s="554">
        <v>0</v>
      </c>
      <c r="N66" s="528">
        <f t="shared" si="4"/>
        <v>120</v>
      </c>
      <c r="O66" s="979">
        <v>27.77</v>
      </c>
      <c r="P66" s="522">
        <f t="shared" si="0"/>
        <v>3332.4</v>
      </c>
      <c r="Q66" s="3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</row>
    <row r="67" spans="1:240" ht="33.75">
      <c r="A67" s="560" t="s">
        <v>573</v>
      </c>
      <c r="B67" s="578" t="s">
        <v>538</v>
      </c>
      <c r="C67" s="645">
        <v>59</v>
      </c>
      <c r="D67" s="1069" t="s">
        <v>574</v>
      </c>
      <c r="E67" s="588" t="s">
        <v>540</v>
      </c>
      <c r="F67" s="980">
        <v>24</v>
      </c>
      <c r="G67" s="980">
        <v>24</v>
      </c>
      <c r="H67" s="980">
        <v>24</v>
      </c>
      <c r="I67" s="980">
        <v>24</v>
      </c>
      <c r="J67" s="980">
        <v>24</v>
      </c>
      <c r="K67" s="980">
        <v>24</v>
      </c>
      <c r="L67" s="980">
        <v>24</v>
      </c>
      <c r="M67" s="980">
        <v>24</v>
      </c>
      <c r="N67" s="545">
        <f t="shared" si="4"/>
        <v>192</v>
      </c>
      <c r="O67" s="979">
        <v>17.3</v>
      </c>
      <c r="P67" s="551">
        <f t="shared" si="0"/>
        <v>3321.6000000000004</v>
      </c>
      <c r="Q67" s="3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</row>
    <row r="68" spans="1:240">
      <c r="A68" s="560" t="s">
        <v>346</v>
      </c>
      <c r="B68" s="1043" t="s">
        <v>75</v>
      </c>
      <c r="C68" s="646">
        <v>1</v>
      </c>
      <c r="D68" s="590" t="s">
        <v>902</v>
      </c>
      <c r="E68" s="590" t="s">
        <v>29</v>
      </c>
      <c r="F68" s="544">
        <v>10</v>
      </c>
      <c r="G68" s="544">
        <v>4</v>
      </c>
      <c r="H68" s="544">
        <v>5</v>
      </c>
      <c r="I68" s="544">
        <v>5</v>
      </c>
      <c r="J68" s="544">
        <v>5</v>
      </c>
      <c r="K68" s="544">
        <v>5</v>
      </c>
      <c r="L68" s="544">
        <v>5</v>
      </c>
      <c r="M68" s="544">
        <v>2</v>
      </c>
      <c r="N68" s="528">
        <f t="shared" si="4"/>
        <v>41</v>
      </c>
      <c r="O68" s="544">
        <v>61</v>
      </c>
      <c r="P68" s="522">
        <f t="shared" ref="P68:P131" si="5">N68*O68</f>
        <v>2501</v>
      </c>
      <c r="Q68" s="3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</row>
    <row r="69" spans="1:240" ht="33.75">
      <c r="A69" s="560" t="s">
        <v>332</v>
      </c>
      <c r="B69" s="443" t="s">
        <v>26</v>
      </c>
      <c r="C69" s="1099" t="s">
        <v>333</v>
      </c>
      <c r="D69" s="1064" t="s">
        <v>334</v>
      </c>
      <c r="E69" s="588" t="s">
        <v>328</v>
      </c>
      <c r="F69" s="521">
        <v>46</v>
      </c>
      <c r="G69" s="521">
        <v>30</v>
      </c>
      <c r="H69" s="521">
        <v>36</v>
      </c>
      <c r="I69" s="521">
        <v>28</v>
      </c>
      <c r="J69" s="521">
        <v>28</v>
      </c>
      <c r="K69" s="521">
        <v>28</v>
      </c>
      <c r="L69" s="521">
        <v>25</v>
      </c>
      <c r="M69" s="521">
        <v>1</v>
      </c>
      <c r="N69" s="528">
        <f t="shared" si="4"/>
        <v>222</v>
      </c>
      <c r="O69" s="544">
        <f>'2-COMPOSIÇÃO_CUSTO_UNITÁRIO'!H247</f>
        <v>14.225</v>
      </c>
      <c r="P69" s="522">
        <f t="shared" si="5"/>
        <v>3157.95</v>
      </c>
      <c r="Q69" s="3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</row>
    <row r="70" spans="1:240" ht="45.2" customHeight="1">
      <c r="A70" s="560" t="s">
        <v>366</v>
      </c>
      <c r="B70" s="244" t="s">
        <v>26</v>
      </c>
      <c r="C70" s="639">
        <v>31</v>
      </c>
      <c r="D70" s="591" t="s">
        <v>748</v>
      </c>
      <c r="E70" s="597" t="s">
        <v>231</v>
      </c>
      <c r="F70" s="521">
        <v>1</v>
      </c>
      <c r="G70" s="521">
        <v>2</v>
      </c>
      <c r="H70" s="521">
        <v>2</v>
      </c>
      <c r="I70" s="521">
        <v>2</v>
      </c>
      <c r="J70" s="521">
        <v>2</v>
      </c>
      <c r="K70" s="521">
        <v>2</v>
      </c>
      <c r="L70" s="521">
        <v>2</v>
      </c>
      <c r="M70" s="521">
        <v>0</v>
      </c>
      <c r="N70" s="528">
        <f t="shared" si="4"/>
        <v>13</v>
      </c>
      <c r="O70" s="544">
        <f>'2-COMPOSIÇÃO_CUSTO_UNITÁRIO'!H286</f>
        <v>188.19</v>
      </c>
      <c r="P70" s="522">
        <f t="shared" si="5"/>
        <v>2446.4699999999998</v>
      </c>
      <c r="Q70" s="3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</row>
    <row r="71" spans="1:240" ht="33.75" customHeight="1">
      <c r="A71" s="560" t="s">
        <v>414</v>
      </c>
      <c r="B71" s="579" t="s">
        <v>26</v>
      </c>
      <c r="C71" s="959">
        <v>35</v>
      </c>
      <c r="D71" s="591" t="s">
        <v>890</v>
      </c>
      <c r="E71" s="600" t="s">
        <v>102</v>
      </c>
      <c r="F71" s="545">
        <v>77</v>
      </c>
      <c r="G71" s="545">
        <v>45</v>
      </c>
      <c r="H71" s="545">
        <v>41</v>
      </c>
      <c r="I71" s="546">
        <v>38</v>
      </c>
      <c r="J71" s="546">
        <v>36</v>
      </c>
      <c r="K71" s="546">
        <v>36</v>
      </c>
      <c r="L71" s="546">
        <v>30</v>
      </c>
      <c r="M71" s="979">
        <v>0</v>
      </c>
      <c r="N71" s="528">
        <f t="shared" si="4"/>
        <v>303</v>
      </c>
      <c r="O71" s="544">
        <f>'2-COMPOSIÇÃO_CUSTO_UNITÁRIO'!H321</f>
        <v>9.8696999999999999</v>
      </c>
      <c r="P71" s="522">
        <f t="shared" si="5"/>
        <v>2990.5191</v>
      </c>
      <c r="Q71" s="3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</row>
    <row r="72" spans="1:240" ht="22.5">
      <c r="A72" s="560" t="s">
        <v>461</v>
      </c>
      <c r="B72" s="244" t="s">
        <v>36</v>
      </c>
      <c r="C72" s="633" t="s">
        <v>462</v>
      </c>
      <c r="D72" s="586" t="s">
        <v>463</v>
      </c>
      <c r="E72" s="599" t="s">
        <v>196</v>
      </c>
      <c r="F72" s="544">
        <v>3</v>
      </c>
      <c r="G72" s="544">
        <v>3</v>
      </c>
      <c r="H72" s="544">
        <v>3</v>
      </c>
      <c r="I72" s="544">
        <v>3</v>
      </c>
      <c r="J72" s="544">
        <v>3</v>
      </c>
      <c r="K72" s="544">
        <v>3</v>
      </c>
      <c r="L72" s="544">
        <v>3</v>
      </c>
      <c r="M72" s="544">
        <v>4</v>
      </c>
      <c r="N72" s="545">
        <f t="shared" si="4"/>
        <v>25</v>
      </c>
      <c r="O72" s="544">
        <v>118.87</v>
      </c>
      <c r="P72" s="551">
        <f t="shared" si="5"/>
        <v>2971.75</v>
      </c>
      <c r="Q72" s="3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</row>
    <row r="73" spans="1:240" ht="22.5">
      <c r="A73" s="560" t="s">
        <v>212</v>
      </c>
      <c r="B73" s="244" t="s">
        <v>36</v>
      </c>
      <c r="C73" s="632">
        <v>92890</v>
      </c>
      <c r="D73" s="586" t="s">
        <v>213</v>
      </c>
      <c r="E73" s="598" t="s">
        <v>196</v>
      </c>
      <c r="F73" s="547">
        <v>2</v>
      </c>
      <c r="G73" s="547">
        <v>2</v>
      </c>
      <c r="H73" s="547">
        <v>2</v>
      </c>
      <c r="I73" s="548">
        <v>2</v>
      </c>
      <c r="J73" s="548">
        <v>2</v>
      </c>
      <c r="K73" s="548">
        <v>2</v>
      </c>
      <c r="L73" s="548">
        <v>2</v>
      </c>
      <c r="M73" s="548">
        <v>0</v>
      </c>
      <c r="N73" s="521">
        <f>SUM(F73:L73)</f>
        <v>14</v>
      </c>
      <c r="O73" s="544">
        <v>204.45</v>
      </c>
      <c r="P73" s="522">
        <f t="shared" si="5"/>
        <v>2862.2999999999997</v>
      </c>
      <c r="Q73" s="3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</row>
    <row r="74" spans="1:240" ht="22.5" customHeight="1">
      <c r="A74" s="560" t="s">
        <v>350</v>
      </c>
      <c r="B74" s="198" t="s">
        <v>36</v>
      </c>
      <c r="C74" s="633" t="s">
        <v>351</v>
      </c>
      <c r="D74" s="982" t="s">
        <v>352</v>
      </c>
      <c r="E74" s="599" t="s">
        <v>55</v>
      </c>
      <c r="F74" s="544">
        <v>10</v>
      </c>
      <c r="G74" s="544">
        <v>4</v>
      </c>
      <c r="H74" s="544">
        <v>5</v>
      </c>
      <c r="I74" s="544">
        <v>5</v>
      </c>
      <c r="J74" s="544">
        <v>5</v>
      </c>
      <c r="K74" s="544">
        <v>5</v>
      </c>
      <c r="L74" s="544">
        <v>5</v>
      </c>
      <c r="M74" s="544">
        <v>2</v>
      </c>
      <c r="N74" s="528">
        <f>SUM(F74:M74)</f>
        <v>41</v>
      </c>
      <c r="O74" s="544">
        <v>67.11</v>
      </c>
      <c r="P74" s="522">
        <f t="shared" si="5"/>
        <v>2751.5099999999998</v>
      </c>
      <c r="Q74" s="3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  <c r="EN74" s="4"/>
      <c r="EO74" s="4"/>
      <c r="EP74" s="4"/>
      <c r="EQ74" s="4"/>
      <c r="ER74" s="4"/>
      <c r="ES74" s="4"/>
      <c r="ET74" s="4"/>
      <c r="EU74" s="4"/>
      <c r="EV74" s="4"/>
      <c r="EW74" s="4"/>
      <c r="EX74" s="4"/>
      <c r="EY74" s="4"/>
      <c r="EZ74" s="4"/>
      <c r="FA74" s="4"/>
      <c r="FB74" s="4"/>
      <c r="FC74" s="4"/>
      <c r="FD74" s="4"/>
      <c r="FE74" s="4"/>
      <c r="FF74" s="4"/>
      <c r="FG74" s="4"/>
      <c r="FH74" s="4"/>
      <c r="FI74" s="4"/>
      <c r="FJ74" s="4"/>
      <c r="FK74" s="4"/>
      <c r="FL74" s="4"/>
      <c r="FM74" s="4"/>
      <c r="FN74" s="4"/>
      <c r="FO74" s="4"/>
      <c r="FP74" s="4"/>
      <c r="FQ74" s="4"/>
      <c r="FR74" s="4"/>
      <c r="FS74" s="4"/>
      <c r="FT74" s="4"/>
      <c r="FU74" s="4"/>
      <c r="FV74" s="4"/>
      <c r="FW74" s="4"/>
      <c r="FX74" s="4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</row>
    <row r="75" spans="1:240">
      <c r="A75" s="560" t="s">
        <v>302</v>
      </c>
      <c r="B75" s="244" t="s">
        <v>36</v>
      </c>
      <c r="C75" s="640">
        <v>92356</v>
      </c>
      <c r="D75" s="585" t="s">
        <v>303</v>
      </c>
      <c r="E75" s="597" t="s">
        <v>196</v>
      </c>
      <c r="F75" s="547">
        <v>7</v>
      </c>
      <c r="G75" s="547">
        <v>2</v>
      </c>
      <c r="H75" s="547">
        <v>5</v>
      </c>
      <c r="I75" s="548">
        <v>2</v>
      </c>
      <c r="J75" s="548">
        <v>2</v>
      </c>
      <c r="K75" s="548">
        <v>2</v>
      </c>
      <c r="L75" s="548">
        <v>2</v>
      </c>
      <c r="M75" s="548">
        <v>0</v>
      </c>
      <c r="N75" s="528">
        <f>SUM(F75:M75)</f>
        <v>22</v>
      </c>
      <c r="O75" s="544">
        <v>120.25</v>
      </c>
      <c r="P75" s="522">
        <f t="shared" si="5"/>
        <v>2645.5</v>
      </c>
      <c r="Q75" s="3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</row>
    <row r="76" spans="1:240" ht="22.5">
      <c r="A76" s="560" t="s">
        <v>429</v>
      </c>
      <c r="B76" s="443" t="s">
        <v>903</v>
      </c>
      <c r="C76" s="633" t="s">
        <v>430</v>
      </c>
      <c r="D76" s="586" t="s">
        <v>775</v>
      </c>
      <c r="E76" s="599" t="s">
        <v>196</v>
      </c>
      <c r="F76" s="521">
        <v>1</v>
      </c>
      <c r="G76" s="521">
        <v>0</v>
      </c>
      <c r="H76" s="521">
        <v>0</v>
      </c>
      <c r="I76" s="521">
        <v>0</v>
      </c>
      <c r="J76" s="521">
        <v>0</v>
      </c>
      <c r="K76" s="521">
        <v>0</v>
      </c>
      <c r="L76" s="521">
        <v>0</v>
      </c>
      <c r="M76" s="521">
        <v>0</v>
      </c>
      <c r="N76" s="528">
        <f>SUM(F76:M76)</f>
        <v>1</v>
      </c>
      <c r="O76" s="544">
        <f>'2-COMPOSIÇÃO_CUSTO_UNITÁRIO'!H361</f>
        <v>1060.6383499999999</v>
      </c>
      <c r="P76" s="522">
        <f t="shared" si="5"/>
        <v>1060.6383499999999</v>
      </c>
      <c r="Q76" s="3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  <c r="EM76" s="4"/>
      <c r="EN76" s="4"/>
      <c r="EO76" s="4"/>
      <c r="EP76" s="4"/>
      <c r="EQ76" s="4"/>
      <c r="ER76" s="4"/>
      <c r="ES76" s="4"/>
      <c r="ET76" s="4"/>
      <c r="EU76" s="4"/>
      <c r="EV76" s="4"/>
      <c r="EW76" s="4"/>
      <c r="EX76" s="4"/>
      <c r="EY76" s="4"/>
      <c r="EZ76" s="4"/>
      <c r="FA76" s="4"/>
      <c r="FB76" s="4"/>
      <c r="FC76" s="4"/>
      <c r="FD76" s="4"/>
      <c r="FE76" s="4"/>
      <c r="FF76" s="4"/>
      <c r="FG76" s="4"/>
      <c r="FH76" s="4"/>
      <c r="FI76" s="4"/>
      <c r="FJ76" s="4"/>
      <c r="FK76" s="4"/>
      <c r="FL76" s="4"/>
      <c r="FM76" s="4"/>
      <c r="FN76" s="4"/>
      <c r="FO76" s="4"/>
      <c r="FP76" s="4"/>
      <c r="FQ76" s="4"/>
      <c r="FR76" s="4"/>
      <c r="FS76" s="4"/>
      <c r="FT76" s="4"/>
      <c r="FU76" s="4"/>
      <c r="FV76" s="4"/>
      <c r="FW76" s="4"/>
      <c r="FX76" s="4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4"/>
      <c r="GM76" s="4"/>
      <c r="GN76" s="4"/>
      <c r="GO76" s="4"/>
      <c r="GP76" s="4"/>
      <c r="GQ76" s="4"/>
      <c r="GR76" s="4"/>
      <c r="GS76" s="4"/>
      <c r="GT76" s="4"/>
      <c r="GU76" s="4"/>
      <c r="GV76" s="4"/>
      <c r="GW76" s="4"/>
      <c r="GX76" s="4"/>
      <c r="GY76" s="4"/>
      <c r="GZ76" s="4"/>
      <c r="HA76" s="4"/>
      <c r="HB76" s="4"/>
      <c r="HC76" s="4"/>
      <c r="HD76" s="4"/>
      <c r="HE76" s="4"/>
      <c r="HF76" s="4"/>
      <c r="HG76" s="4"/>
      <c r="HH76" s="4"/>
      <c r="HI76" s="4"/>
      <c r="HJ76" s="4"/>
      <c r="HK76" s="4"/>
      <c r="HL76" s="4"/>
      <c r="HM76" s="4"/>
      <c r="HN76" s="4"/>
      <c r="HO76" s="4"/>
      <c r="HP76" s="4"/>
      <c r="HQ76" s="4"/>
      <c r="HR76" s="4"/>
      <c r="HS76" s="4"/>
      <c r="HT76" s="4"/>
      <c r="HU76" s="4"/>
      <c r="HV76" s="4"/>
      <c r="HW76" s="4"/>
      <c r="HX76" s="4"/>
      <c r="HY76" s="4"/>
      <c r="HZ76" s="4"/>
      <c r="IA76" s="4"/>
      <c r="IB76" s="4"/>
      <c r="IC76" s="4"/>
      <c r="ID76" s="4"/>
      <c r="IE76" s="4"/>
      <c r="IF76" s="4"/>
    </row>
    <row r="77" spans="1:240" ht="22.5">
      <c r="A77" s="560" t="s">
        <v>381</v>
      </c>
      <c r="B77" s="581" t="s">
        <v>36</v>
      </c>
      <c r="C77" s="630" t="s">
        <v>382</v>
      </c>
      <c r="D77" s="591" t="s">
        <v>383</v>
      </c>
      <c r="E77" s="602" t="s">
        <v>231</v>
      </c>
      <c r="F77" s="544">
        <v>12</v>
      </c>
      <c r="G77" s="544">
        <v>11</v>
      </c>
      <c r="H77" s="544">
        <v>13</v>
      </c>
      <c r="I77" s="544">
        <v>11</v>
      </c>
      <c r="J77" s="544">
        <v>9</v>
      </c>
      <c r="K77" s="544">
        <v>12</v>
      </c>
      <c r="L77" s="544">
        <v>15</v>
      </c>
      <c r="M77" s="544">
        <v>0</v>
      </c>
      <c r="N77" s="528">
        <f>SUM(F77:M77)</f>
        <v>83</v>
      </c>
      <c r="O77" s="544">
        <v>29.72</v>
      </c>
      <c r="P77" s="522">
        <f t="shared" si="5"/>
        <v>2466.7599999999998</v>
      </c>
      <c r="Q77" s="3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/>
      <c r="EL77" s="4"/>
      <c r="EM77" s="4"/>
      <c r="EN77" s="4"/>
      <c r="EO77" s="4"/>
      <c r="EP77" s="4"/>
      <c r="EQ77" s="4"/>
      <c r="ER77" s="4"/>
      <c r="ES77" s="4"/>
      <c r="ET77" s="4"/>
      <c r="EU77" s="4"/>
      <c r="EV77" s="4"/>
      <c r="EW77" s="4"/>
      <c r="EX77" s="4"/>
      <c r="EY77" s="4"/>
      <c r="EZ77" s="4"/>
      <c r="FA77" s="4"/>
      <c r="FB77" s="4"/>
      <c r="FC77" s="4"/>
      <c r="FD77" s="4"/>
      <c r="FE77" s="4"/>
      <c r="FF77" s="4"/>
      <c r="FG77" s="4"/>
      <c r="FH77" s="4"/>
      <c r="FI77" s="4"/>
      <c r="FJ77" s="4"/>
      <c r="FK77" s="4"/>
      <c r="FL77" s="4"/>
      <c r="FM77" s="4"/>
      <c r="FN77" s="4"/>
      <c r="FO77" s="4"/>
      <c r="FP77" s="4"/>
      <c r="FQ77" s="4"/>
      <c r="FR77" s="4"/>
      <c r="FS77" s="4"/>
      <c r="FT77" s="4"/>
      <c r="FU77" s="4"/>
      <c r="FV77" s="4"/>
      <c r="FW77" s="4"/>
      <c r="FX77" s="4"/>
      <c r="FY77" s="4"/>
      <c r="FZ77" s="4"/>
      <c r="GA77" s="4"/>
      <c r="GB77" s="4"/>
      <c r="GC77" s="4"/>
      <c r="GD77" s="4"/>
      <c r="GE77" s="4"/>
      <c r="GF77" s="4"/>
      <c r="GG77" s="4"/>
      <c r="GH77" s="4"/>
      <c r="GI77" s="4"/>
      <c r="GJ77" s="4"/>
      <c r="GK77" s="4"/>
      <c r="GL77" s="4"/>
      <c r="GM77" s="4"/>
      <c r="GN77" s="4"/>
      <c r="GO77" s="4"/>
      <c r="GP77" s="4"/>
      <c r="GQ77" s="4"/>
      <c r="GR77" s="4"/>
      <c r="GS77" s="4"/>
      <c r="GT77" s="4"/>
      <c r="GU77" s="4"/>
      <c r="GV77" s="4"/>
      <c r="GW77" s="4"/>
      <c r="GX77" s="4"/>
      <c r="GY77" s="4"/>
      <c r="GZ77" s="4"/>
      <c r="HA77" s="4"/>
      <c r="HB77" s="4"/>
      <c r="HC77" s="4"/>
      <c r="HD77" s="4"/>
      <c r="HE77" s="4"/>
      <c r="HF77" s="4"/>
      <c r="HG77" s="4"/>
      <c r="HH77" s="4"/>
      <c r="HI77" s="4"/>
      <c r="HJ77" s="4"/>
      <c r="HK77" s="4"/>
      <c r="HL77" s="4"/>
      <c r="HM77" s="4"/>
      <c r="HN77" s="4"/>
      <c r="HO77" s="4"/>
      <c r="HP77" s="4"/>
      <c r="HQ77" s="4"/>
      <c r="HR77" s="4"/>
      <c r="HS77" s="4"/>
      <c r="HT77" s="4"/>
      <c r="HU77" s="4"/>
      <c r="HV77" s="4"/>
      <c r="HW77" s="4"/>
      <c r="HX77" s="4"/>
      <c r="HY77" s="4"/>
      <c r="HZ77" s="4"/>
      <c r="IA77" s="4"/>
      <c r="IB77" s="4"/>
      <c r="IC77" s="4"/>
      <c r="ID77" s="4"/>
      <c r="IE77" s="4"/>
      <c r="IF77" s="4"/>
    </row>
    <row r="78" spans="1:240" ht="22.5">
      <c r="A78" s="560" t="s">
        <v>364</v>
      </c>
      <c r="B78" s="244" t="s">
        <v>26</v>
      </c>
      <c r="C78" s="639">
        <v>30</v>
      </c>
      <c r="D78" s="591" t="s">
        <v>745</v>
      </c>
      <c r="E78" s="597" t="s">
        <v>231</v>
      </c>
      <c r="F78" s="521">
        <v>1</v>
      </c>
      <c r="G78" s="521">
        <v>2</v>
      </c>
      <c r="H78" s="521">
        <v>2</v>
      </c>
      <c r="I78" s="521">
        <v>2</v>
      </c>
      <c r="J78" s="521">
        <v>2</v>
      </c>
      <c r="K78" s="521">
        <v>2</v>
      </c>
      <c r="L78" s="521">
        <v>2</v>
      </c>
      <c r="M78" s="521">
        <v>0</v>
      </c>
      <c r="N78" s="528">
        <f>SUM(F78:M78)</f>
        <v>13</v>
      </c>
      <c r="O78" s="544">
        <f>'2-COMPOSIÇÃO_CUSTO_UNITÁRIO'!H278</f>
        <v>170.62</v>
      </c>
      <c r="P78" s="522">
        <f t="shared" si="5"/>
        <v>2218.06</v>
      </c>
      <c r="Q78" s="3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  <c r="EK78" s="4"/>
      <c r="EL78" s="4"/>
      <c r="EM78" s="4"/>
      <c r="EN78" s="4"/>
      <c r="EO78" s="4"/>
      <c r="EP78" s="4"/>
      <c r="EQ78" s="4"/>
      <c r="ER78" s="4"/>
      <c r="ES78" s="4"/>
      <c r="ET78" s="4"/>
      <c r="EU78" s="4"/>
      <c r="EV78" s="4"/>
      <c r="EW78" s="4"/>
      <c r="EX78" s="4"/>
      <c r="EY78" s="4"/>
      <c r="EZ78" s="4"/>
      <c r="FA78" s="4"/>
      <c r="FB78" s="4"/>
      <c r="FC78" s="4"/>
      <c r="FD78" s="4"/>
      <c r="FE78" s="4"/>
      <c r="FF78" s="4"/>
      <c r="FG78" s="4"/>
      <c r="FH78" s="4"/>
      <c r="FI78" s="4"/>
      <c r="FJ78" s="4"/>
      <c r="FK78" s="4"/>
      <c r="FL78" s="4"/>
      <c r="FM78" s="4"/>
      <c r="FN78" s="4"/>
      <c r="FO78" s="4"/>
      <c r="FP78" s="4"/>
      <c r="FQ78" s="4"/>
      <c r="FR78" s="4"/>
      <c r="FS78" s="4"/>
      <c r="FT78" s="4"/>
      <c r="FU78" s="4"/>
      <c r="FV78" s="4"/>
      <c r="FW78" s="4"/>
      <c r="FX78" s="4"/>
      <c r="FY78" s="4"/>
      <c r="FZ78" s="4"/>
      <c r="GA78" s="4"/>
      <c r="GB78" s="4"/>
      <c r="GC78" s="4"/>
      <c r="GD78" s="4"/>
      <c r="GE78" s="4"/>
      <c r="GF78" s="4"/>
      <c r="GG78" s="4"/>
      <c r="GH78" s="4"/>
      <c r="GI78" s="4"/>
      <c r="GJ78" s="4"/>
      <c r="GK78" s="4"/>
      <c r="GL78" s="4"/>
      <c r="GM78" s="4"/>
      <c r="GN78" s="4"/>
      <c r="GO78" s="4"/>
      <c r="GP78" s="4"/>
      <c r="GQ78" s="4"/>
      <c r="GR78" s="4"/>
      <c r="GS78" s="4"/>
      <c r="GT78" s="4"/>
      <c r="GU78" s="4"/>
      <c r="GV78" s="4"/>
      <c r="GW78" s="4"/>
      <c r="GX78" s="4"/>
      <c r="GY78" s="4"/>
      <c r="GZ78" s="4"/>
      <c r="HA78" s="4"/>
      <c r="HB78" s="4"/>
      <c r="HC78" s="4"/>
      <c r="HD78" s="4"/>
      <c r="HE78" s="4"/>
      <c r="HF78" s="4"/>
      <c r="HG78" s="4"/>
      <c r="HH78" s="4"/>
      <c r="HI78" s="4"/>
      <c r="HJ78" s="4"/>
      <c r="HK78" s="4"/>
      <c r="HL78" s="4"/>
      <c r="HM78" s="4"/>
      <c r="HN78" s="4"/>
      <c r="HO78" s="4"/>
      <c r="HP78" s="4"/>
      <c r="HQ78" s="4"/>
      <c r="HR78" s="4"/>
      <c r="HS78" s="4"/>
      <c r="HT78" s="4"/>
      <c r="HU78" s="4"/>
      <c r="HV78" s="4"/>
      <c r="HW78" s="4"/>
      <c r="HX78" s="4"/>
      <c r="HY78" s="4"/>
      <c r="HZ78" s="4"/>
      <c r="IA78" s="4"/>
      <c r="IB78" s="4"/>
      <c r="IC78" s="4"/>
      <c r="ID78" s="4"/>
      <c r="IE78" s="4"/>
      <c r="IF78" s="4"/>
    </row>
    <row r="79" spans="1:240" ht="22.5">
      <c r="A79" s="560" t="s">
        <v>106</v>
      </c>
      <c r="B79" s="572" t="s">
        <v>107</v>
      </c>
      <c r="C79" s="621" t="s">
        <v>108</v>
      </c>
      <c r="D79" s="159" t="s">
        <v>109</v>
      </c>
      <c r="E79" s="430" t="s">
        <v>55</v>
      </c>
      <c r="F79" s="521">
        <v>10</v>
      </c>
      <c r="G79" s="521">
        <v>10</v>
      </c>
      <c r="H79" s="521">
        <v>10</v>
      </c>
      <c r="I79" s="521">
        <v>10</v>
      </c>
      <c r="J79" s="521">
        <v>10</v>
      </c>
      <c r="K79" s="521">
        <v>10</v>
      </c>
      <c r="L79" s="521">
        <v>10</v>
      </c>
      <c r="M79" s="521">
        <v>0</v>
      </c>
      <c r="N79" s="521">
        <f>SUM(F79:L79)</f>
        <v>70</v>
      </c>
      <c r="O79" s="451">
        <v>32.94</v>
      </c>
      <c r="P79" s="522">
        <f t="shared" si="5"/>
        <v>2305.7999999999997</v>
      </c>
      <c r="Q79" s="3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  <c r="EM79" s="4"/>
      <c r="EN79" s="4"/>
      <c r="EO79" s="4"/>
      <c r="EP79" s="4"/>
      <c r="EQ79" s="4"/>
      <c r="ER79" s="4"/>
      <c r="ES79" s="4"/>
      <c r="ET79" s="4"/>
      <c r="EU79" s="4"/>
      <c r="EV79" s="4"/>
      <c r="EW79" s="4"/>
      <c r="EX79" s="4"/>
      <c r="EY79" s="4"/>
      <c r="EZ79" s="4"/>
      <c r="FA79" s="4"/>
      <c r="FB79" s="4"/>
      <c r="FC79" s="4"/>
      <c r="FD79" s="4"/>
      <c r="FE79" s="4"/>
      <c r="FF79" s="4"/>
      <c r="FG79" s="4"/>
      <c r="FH79" s="4"/>
      <c r="FI79" s="4"/>
      <c r="FJ79" s="4"/>
      <c r="FK79" s="4"/>
      <c r="FL79" s="4"/>
      <c r="FM79" s="4"/>
      <c r="FN79" s="4"/>
      <c r="FO79" s="4"/>
      <c r="FP79" s="4"/>
      <c r="FQ79" s="4"/>
      <c r="FR79" s="4"/>
      <c r="FS79" s="4"/>
      <c r="FT79" s="4"/>
      <c r="FU79" s="4"/>
      <c r="FV79" s="4"/>
      <c r="FW79" s="4"/>
      <c r="FX79" s="4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</row>
    <row r="80" spans="1:240" ht="22.5">
      <c r="A80" s="560" t="s">
        <v>272</v>
      </c>
      <c r="B80" s="244" t="s">
        <v>273</v>
      </c>
      <c r="C80" s="633" t="s">
        <v>274</v>
      </c>
      <c r="D80" s="585" t="s">
        <v>275</v>
      </c>
      <c r="E80" s="597" t="s">
        <v>196</v>
      </c>
      <c r="F80" s="547">
        <v>5</v>
      </c>
      <c r="G80" s="547">
        <v>9</v>
      </c>
      <c r="H80" s="547">
        <v>5</v>
      </c>
      <c r="I80" s="548">
        <v>6</v>
      </c>
      <c r="J80" s="548">
        <v>4</v>
      </c>
      <c r="K80" s="548">
        <v>5</v>
      </c>
      <c r="L80" s="548">
        <v>5</v>
      </c>
      <c r="M80" s="548">
        <v>0</v>
      </c>
      <c r="N80" s="528">
        <f t="shared" ref="N80:N92" si="6">SUM(F80:M80)</f>
        <v>39</v>
      </c>
      <c r="O80" s="544">
        <v>54.09</v>
      </c>
      <c r="P80" s="522">
        <f t="shared" si="5"/>
        <v>2109.5100000000002</v>
      </c>
      <c r="Q80" s="3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4"/>
      <c r="GA80" s="4"/>
      <c r="GB80" s="4"/>
      <c r="GC80" s="4"/>
      <c r="GD80" s="4"/>
      <c r="GE80" s="4"/>
      <c r="GF80" s="4"/>
      <c r="GG80" s="4"/>
      <c r="GH80" s="4"/>
      <c r="GI80" s="4"/>
      <c r="GJ80" s="4"/>
      <c r="GK80" s="4"/>
      <c r="GL80" s="4"/>
      <c r="GM80" s="4"/>
      <c r="GN80" s="4"/>
      <c r="GO80" s="4"/>
      <c r="GP80" s="4"/>
      <c r="GQ80" s="4"/>
      <c r="GR80" s="4"/>
      <c r="GS80" s="4"/>
      <c r="GT80" s="4"/>
      <c r="GU80" s="4"/>
      <c r="GV80" s="4"/>
      <c r="GW80" s="4"/>
      <c r="GX80" s="4"/>
      <c r="GY80" s="4"/>
      <c r="GZ80" s="4"/>
      <c r="HA80" s="4"/>
      <c r="HB80" s="4"/>
      <c r="HC80" s="4"/>
      <c r="HD80" s="4"/>
      <c r="HE80" s="4"/>
      <c r="HF80" s="4"/>
      <c r="HG80" s="4"/>
      <c r="HH80" s="4"/>
      <c r="HI80" s="4"/>
      <c r="HJ80" s="4"/>
      <c r="HK80" s="4"/>
      <c r="HL80" s="4"/>
      <c r="HM80" s="4"/>
      <c r="HN80" s="4"/>
      <c r="HO80" s="4"/>
      <c r="HP80" s="4"/>
      <c r="HQ80" s="4"/>
      <c r="HR80" s="4"/>
      <c r="HS80" s="4"/>
      <c r="HT80" s="4"/>
      <c r="HU80" s="4"/>
      <c r="HV80" s="4"/>
      <c r="HW80" s="4"/>
      <c r="HX80" s="4"/>
      <c r="HY80" s="4"/>
      <c r="HZ80" s="4"/>
      <c r="IA80" s="4"/>
      <c r="IB80" s="4"/>
      <c r="IC80" s="4"/>
      <c r="ID80" s="4"/>
      <c r="IE80" s="4"/>
      <c r="IF80" s="4"/>
    </row>
    <row r="81" spans="1:240">
      <c r="A81" s="559" t="s">
        <v>30</v>
      </c>
      <c r="B81" s="565" t="s">
        <v>31</v>
      </c>
      <c r="C81" s="619" t="s">
        <v>32</v>
      </c>
      <c r="D81" s="196" t="s">
        <v>33</v>
      </c>
      <c r="E81" s="423" t="s">
        <v>34</v>
      </c>
      <c r="F81" s="521">
        <v>2</v>
      </c>
      <c r="G81" s="521">
        <v>2</v>
      </c>
      <c r="H81" s="521">
        <v>2</v>
      </c>
      <c r="I81" s="521">
        <v>2</v>
      </c>
      <c r="J81" s="521">
        <v>2</v>
      </c>
      <c r="K81" s="521">
        <v>2</v>
      </c>
      <c r="L81" s="521">
        <v>2</v>
      </c>
      <c r="M81" s="521">
        <v>0</v>
      </c>
      <c r="N81" s="521">
        <f t="shared" si="6"/>
        <v>14</v>
      </c>
      <c r="O81" s="451">
        <f>'2-COMPOSIÇÃO_CUSTO_UNITÁRIO'!H486</f>
        <v>148.44</v>
      </c>
      <c r="P81" s="522">
        <f t="shared" si="5"/>
        <v>2078.16</v>
      </c>
      <c r="Q81" s="3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4"/>
      <c r="GA81" s="4"/>
      <c r="GB81" s="4"/>
      <c r="GC81" s="4"/>
      <c r="GD81" s="4"/>
      <c r="GE81" s="4"/>
      <c r="GF81" s="4"/>
      <c r="GG81" s="4"/>
      <c r="GH81" s="4"/>
      <c r="GI81" s="4"/>
      <c r="GJ81" s="4"/>
      <c r="GK81" s="4"/>
      <c r="GL81" s="4"/>
      <c r="GM81" s="4"/>
      <c r="GN81" s="4"/>
      <c r="GO81" s="4"/>
      <c r="GP81" s="4"/>
      <c r="GQ81" s="4"/>
      <c r="GR81" s="4"/>
      <c r="GS81" s="4"/>
      <c r="GT81" s="4"/>
      <c r="GU81" s="4"/>
      <c r="GV81" s="4"/>
      <c r="GW81" s="4"/>
      <c r="GX81" s="4"/>
      <c r="GY81" s="4"/>
      <c r="GZ81" s="4"/>
      <c r="HA81" s="4"/>
      <c r="HB81" s="4"/>
      <c r="HC81" s="4"/>
      <c r="HD81" s="4"/>
      <c r="HE81" s="4"/>
      <c r="HF81" s="4"/>
      <c r="HG81" s="4"/>
      <c r="HH81" s="4"/>
      <c r="HI81" s="4"/>
      <c r="HJ81" s="4"/>
      <c r="HK81" s="4"/>
      <c r="HL81" s="4"/>
      <c r="HM81" s="4"/>
      <c r="HN81" s="4"/>
      <c r="HO81" s="4"/>
      <c r="HP81" s="4"/>
      <c r="HQ81" s="4"/>
      <c r="HR81" s="4"/>
      <c r="HS81" s="4"/>
      <c r="HT81" s="4"/>
      <c r="HU81" s="4"/>
      <c r="HV81" s="4"/>
      <c r="HW81" s="4"/>
      <c r="HX81" s="4"/>
      <c r="HY81" s="4"/>
      <c r="HZ81" s="4"/>
      <c r="IA81" s="4"/>
      <c r="IB81" s="4"/>
      <c r="IC81" s="4"/>
      <c r="ID81" s="4"/>
      <c r="IE81" s="4"/>
      <c r="IF81" s="4"/>
    </row>
    <row r="82" spans="1:240">
      <c r="A82" s="560" t="s">
        <v>322</v>
      </c>
      <c r="B82" s="244" t="s">
        <v>26</v>
      </c>
      <c r="C82" s="639">
        <v>24</v>
      </c>
      <c r="D82" s="585" t="s">
        <v>323</v>
      </c>
      <c r="E82" s="599" t="s">
        <v>196</v>
      </c>
      <c r="F82" s="547">
        <v>2</v>
      </c>
      <c r="G82" s="547">
        <v>3</v>
      </c>
      <c r="H82" s="547">
        <v>5</v>
      </c>
      <c r="I82" s="548">
        <v>5</v>
      </c>
      <c r="J82" s="548">
        <v>2</v>
      </c>
      <c r="K82" s="548">
        <v>3</v>
      </c>
      <c r="L82" s="548">
        <v>3</v>
      </c>
      <c r="M82" s="548">
        <v>0</v>
      </c>
      <c r="N82" s="528">
        <f t="shared" si="6"/>
        <v>23</v>
      </c>
      <c r="O82" s="544">
        <f>'2-COMPOSIÇÃO_CUSTO_UNITÁRIO'!H229</f>
        <v>89.294270999999995</v>
      </c>
      <c r="P82" s="522">
        <f t="shared" si="5"/>
        <v>2053.7682329999998</v>
      </c>
      <c r="Q82" s="3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  <c r="EK82" s="4"/>
      <c r="EL82" s="4"/>
      <c r="EM82" s="4"/>
      <c r="EN82" s="4"/>
      <c r="EO82" s="4"/>
      <c r="EP82" s="4"/>
      <c r="EQ82" s="4"/>
      <c r="ER82" s="4"/>
      <c r="ES82" s="4"/>
      <c r="ET82" s="4"/>
      <c r="EU82" s="4"/>
      <c r="EV82" s="4"/>
      <c r="EW82" s="4"/>
      <c r="EX82" s="4"/>
      <c r="EY82" s="4"/>
      <c r="EZ82" s="4"/>
      <c r="FA82" s="4"/>
      <c r="FB82" s="4"/>
      <c r="FC82" s="4"/>
      <c r="FD82" s="4"/>
      <c r="FE82" s="4"/>
      <c r="FF82" s="4"/>
      <c r="FG82" s="4"/>
      <c r="FH82" s="4"/>
      <c r="FI82" s="4"/>
      <c r="FJ82" s="4"/>
      <c r="FK82" s="4"/>
      <c r="FL82" s="4"/>
      <c r="FM82" s="4"/>
      <c r="FN82" s="4"/>
      <c r="FO82" s="4"/>
      <c r="FP82" s="4"/>
      <c r="FQ82" s="4"/>
      <c r="FR82" s="4"/>
      <c r="FS82" s="4"/>
      <c r="FT82" s="4"/>
      <c r="FU82" s="4"/>
      <c r="FV82" s="4"/>
      <c r="FW82" s="4"/>
      <c r="FX82" s="4"/>
      <c r="FY82" s="4"/>
      <c r="FZ82" s="4"/>
      <c r="GA82" s="4"/>
      <c r="GB82" s="4"/>
      <c r="GC82" s="4"/>
      <c r="GD82" s="4"/>
      <c r="GE82" s="4"/>
      <c r="GF82" s="4"/>
      <c r="GG82" s="4"/>
      <c r="GH82" s="4"/>
      <c r="GI82" s="4"/>
      <c r="GJ82" s="4"/>
      <c r="GK82" s="4"/>
      <c r="GL82" s="4"/>
      <c r="GM82" s="4"/>
      <c r="GN82" s="4"/>
      <c r="GO82" s="4"/>
      <c r="GP82" s="4"/>
      <c r="GQ82" s="4"/>
      <c r="GR82" s="4"/>
      <c r="GS82" s="4"/>
      <c r="GT82" s="4"/>
      <c r="GU82" s="4"/>
      <c r="GV82" s="4"/>
      <c r="GW82" s="4"/>
      <c r="GX82" s="4"/>
      <c r="GY82" s="4"/>
      <c r="GZ82" s="4"/>
      <c r="HA82" s="4"/>
      <c r="HB82" s="4"/>
      <c r="HC82" s="4"/>
      <c r="HD82" s="4"/>
      <c r="HE82" s="4"/>
      <c r="HF82" s="4"/>
      <c r="HG82" s="4"/>
      <c r="HH82" s="4"/>
      <c r="HI82" s="4"/>
      <c r="HJ82" s="4"/>
      <c r="HK82" s="4"/>
      <c r="HL82" s="4"/>
      <c r="HM82" s="4"/>
      <c r="HN82" s="4"/>
      <c r="HO82" s="4"/>
      <c r="HP82" s="4"/>
      <c r="HQ82" s="4"/>
      <c r="HR82" s="4"/>
      <c r="HS82" s="4"/>
      <c r="HT82" s="4"/>
      <c r="HU82" s="4"/>
      <c r="HV82" s="4"/>
      <c r="HW82" s="4"/>
      <c r="HX82" s="4"/>
      <c r="HY82" s="4"/>
      <c r="HZ82" s="4"/>
      <c r="IA82" s="4"/>
      <c r="IB82" s="4"/>
      <c r="IC82" s="4"/>
      <c r="ID82" s="4"/>
      <c r="IE82" s="4"/>
      <c r="IF82" s="4"/>
    </row>
    <row r="83" spans="1:240" ht="24" customHeight="1">
      <c r="A83" s="198" t="s">
        <v>514</v>
      </c>
      <c r="B83" s="583" t="s">
        <v>107</v>
      </c>
      <c r="C83" s="652">
        <v>96988</v>
      </c>
      <c r="D83" s="587" t="s">
        <v>515</v>
      </c>
      <c r="E83" s="600" t="s">
        <v>162</v>
      </c>
      <c r="F83" s="554">
        <v>11</v>
      </c>
      <c r="G83" s="554">
        <v>0</v>
      </c>
      <c r="H83" s="554">
        <v>0</v>
      </c>
      <c r="I83" s="554">
        <v>0</v>
      </c>
      <c r="J83" s="554">
        <v>0</v>
      </c>
      <c r="K83" s="554">
        <v>0</v>
      </c>
      <c r="L83" s="554">
        <v>0</v>
      </c>
      <c r="M83" s="554">
        <v>0</v>
      </c>
      <c r="N83" s="528">
        <f t="shared" si="6"/>
        <v>11</v>
      </c>
      <c r="O83" s="979">
        <v>181.86</v>
      </c>
      <c r="P83" s="522">
        <f t="shared" si="5"/>
        <v>2000.46</v>
      </c>
      <c r="Q83" s="3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  <c r="EK83" s="4"/>
      <c r="EL83" s="4"/>
      <c r="EM83" s="4"/>
      <c r="EN83" s="4"/>
      <c r="EO83" s="4"/>
      <c r="EP83" s="4"/>
      <c r="EQ83" s="4"/>
      <c r="ER83" s="4"/>
      <c r="ES83" s="4"/>
      <c r="ET83" s="4"/>
      <c r="EU83" s="4"/>
      <c r="EV83" s="4"/>
      <c r="EW83" s="4"/>
      <c r="EX83" s="4"/>
      <c r="EY83" s="4"/>
      <c r="EZ83" s="4"/>
      <c r="FA83" s="4"/>
      <c r="FB83" s="4"/>
      <c r="FC83" s="4"/>
      <c r="FD83" s="4"/>
      <c r="FE83" s="4"/>
      <c r="FF83" s="4"/>
      <c r="FG83" s="4"/>
      <c r="FH83" s="4"/>
      <c r="FI83" s="4"/>
      <c r="FJ83" s="4"/>
      <c r="FK83" s="4"/>
      <c r="FL83" s="4"/>
      <c r="FM83" s="4"/>
      <c r="FN83" s="4"/>
      <c r="FO83" s="4"/>
      <c r="FP83" s="4"/>
      <c r="FQ83" s="4"/>
      <c r="FR83" s="4"/>
      <c r="FS83" s="4"/>
      <c r="FT83" s="4"/>
      <c r="FU83" s="4"/>
      <c r="FV83" s="4"/>
      <c r="FW83" s="4"/>
      <c r="FX83" s="4"/>
      <c r="FY83" s="4"/>
      <c r="FZ83" s="4"/>
      <c r="GA83" s="4"/>
      <c r="GB83" s="4"/>
      <c r="GC83" s="4"/>
      <c r="GD83" s="4"/>
      <c r="GE83" s="4"/>
      <c r="GF83" s="4"/>
      <c r="GG83" s="4"/>
      <c r="GH83" s="4"/>
      <c r="GI83" s="4"/>
      <c r="GJ83" s="4"/>
      <c r="GK83" s="4"/>
      <c r="GL83" s="4"/>
      <c r="GM83" s="4"/>
      <c r="GN83" s="4"/>
      <c r="GO83" s="4"/>
      <c r="GP83" s="4"/>
      <c r="GQ83" s="4"/>
      <c r="GR83" s="4"/>
      <c r="GS83" s="4"/>
      <c r="GT83" s="4"/>
      <c r="GU83" s="4"/>
      <c r="GV83" s="4"/>
      <c r="GW83" s="4"/>
      <c r="GX83" s="4"/>
      <c r="GY83" s="4"/>
      <c r="GZ83" s="4"/>
      <c r="HA83" s="4"/>
      <c r="HB83" s="4"/>
      <c r="HC83" s="4"/>
      <c r="HD83" s="4"/>
      <c r="HE83" s="4"/>
      <c r="HF83" s="4"/>
      <c r="HG83" s="4"/>
      <c r="HH83" s="4"/>
      <c r="HI83" s="4"/>
      <c r="HJ83" s="4"/>
      <c r="HK83" s="4"/>
      <c r="HL83" s="4"/>
      <c r="HM83" s="4"/>
      <c r="HN83" s="4"/>
      <c r="HO83" s="4"/>
      <c r="HP83" s="4"/>
      <c r="HQ83" s="4"/>
      <c r="HR83" s="4"/>
      <c r="HS83" s="4"/>
      <c r="HT83" s="4"/>
      <c r="HU83" s="4"/>
      <c r="HV83" s="4"/>
      <c r="HW83" s="4"/>
      <c r="HX83" s="4"/>
      <c r="HY83" s="4"/>
      <c r="HZ83" s="4"/>
      <c r="IA83" s="4"/>
      <c r="IB83" s="4"/>
      <c r="IC83" s="4"/>
      <c r="ID83" s="4"/>
      <c r="IE83" s="4"/>
      <c r="IF83" s="4"/>
    </row>
    <row r="84" spans="1:240" ht="21.75" customHeight="1">
      <c r="A84" s="560" t="s">
        <v>306</v>
      </c>
      <c r="B84" s="244" t="s">
        <v>36</v>
      </c>
      <c r="C84" s="640">
        <v>92638</v>
      </c>
      <c r="D84" s="585" t="s">
        <v>307</v>
      </c>
      <c r="E84" s="597" t="s">
        <v>196</v>
      </c>
      <c r="F84" s="547">
        <v>1</v>
      </c>
      <c r="G84" s="547">
        <v>6</v>
      </c>
      <c r="H84" s="547">
        <v>4</v>
      </c>
      <c r="I84" s="548">
        <v>3</v>
      </c>
      <c r="J84" s="548">
        <v>4</v>
      </c>
      <c r="K84" s="548">
        <v>4</v>
      </c>
      <c r="L84" s="548">
        <v>4</v>
      </c>
      <c r="M84" s="548">
        <v>0</v>
      </c>
      <c r="N84" s="528">
        <f t="shared" si="6"/>
        <v>26</v>
      </c>
      <c r="O84" s="544">
        <v>76.44</v>
      </c>
      <c r="P84" s="522">
        <f t="shared" si="5"/>
        <v>1987.44</v>
      </c>
      <c r="Q84" s="3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  <c r="EK84" s="4"/>
      <c r="EL84" s="4"/>
      <c r="EM84" s="4"/>
      <c r="EN84" s="4"/>
      <c r="EO84" s="4"/>
      <c r="EP84" s="4"/>
      <c r="EQ84" s="4"/>
      <c r="ER84" s="4"/>
      <c r="ES84" s="4"/>
      <c r="ET84" s="4"/>
      <c r="EU84" s="4"/>
      <c r="EV84" s="4"/>
      <c r="EW84" s="4"/>
      <c r="EX84" s="4"/>
      <c r="EY84" s="4"/>
      <c r="EZ84" s="4"/>
      <c r="FA84" s="4"/>
      <c r="FB84" s="4"/>
      <c r="FC84" s="4"/>
      <c r="FD84" s="4"/>
      <c r="FE84" s="4"/>
      <c r="FF84" s="4"/>
      <c r="FG84" s="4"/>
      <c r="FH84" s="4"/>
      <c r="FI84" s="4"/>
      <c r="FJ84" s="4"/>
      <c r="FK84" s="4"/>
      <c r="FL84" s="4"/>
      <c r="FM84" s="4"/>
      <c r="FN84" s="4"/>
      <c r="FO84" s="4"/>
      <c r="FP84" s="4"/>
      <c r="FQ84" s="4"/>
      <c r="FR84" s="4"/>
      <c r="FS84" s="4"/>
      <c r="FT84" s="4"/>
      <c r="FU84" s="4"/>
      <c r="FV84" s="4"/>
      <c r="FW84" s="4"/>
      <c r="FX84" s="4"/>
      <c r="FY84" s="4"/>
      <c r="FZ84" s="4"/>
      <c r="GA84" s="4"/>
      <c r="GB84" s="4"/>
      <c r="GC84" s="4"/>
      <c r="GD84" s="4"/>
      <c r="GE84" s="4"/>
      <c r="GF84" s="4"/>
      <c r="GG84" s="4"/>
      <c r="GH84" s="4"/>
      <c r="GI84" s="4"/>
      <c r="GJ84" s="4"/>
      <c r="GK84" s="4"/>
      <c r="GL84" s="4"/>
      <c r="GM84" s="4"/>
      <c r="GN84" s="4"/>
      <c r="GO84" s="4"/>
      <c r="GP84" s="4"/>
      <c r="GQ84" s="4"/>
      <c r="GR84" s="4"/>
      <c r="GS84" s="4"/>
      <c r="GT84" s="4"/>
      <c r="GU84" s="4"/>
      <c r="GV84" s="4"/>
      <c r="GW84" s="4"/>
      <c r="GX84" s="4"/>
      <c r="GY84" s="4"/>
      <c r="GZ84" s="4"/>
      <c r="HA84" s="4"/>
      <c r="HB84" s="4"/>
      <c r="HC84" s="4"/>
      <c r="HD84" s="4"/>
      <c r="HE84" s="4"/>
      <c r="HF84" s="4"/>
      <c r="HG84" s="4"/>
      <c r="HH84" s="4"/>
      <c r="HI84" s="4"/>
      <c r="HJ84" s="4"/>
      <c r="HK84" s="4"/>
      <c r="HL84" s="4"/>
      <c r="HM84" s="4"/>
      <c r="HN84" s="4"/>
      <c r="HO84" s="4"/>
      <c r="HP84" s="4"/>
      <c r="HQ84" s="4"/>
      <c r="HR84" s="4"/>
      <c r="HS84" s="4"/>
      <c r="HT84" s="4"/>
      <c r="HU84" s="4"/>
      <c r="HV84" s="4"/>
      <c r="HW84" s="4"/>
      <c r="HX84" s="4"/>
      <c r="HY84" s="4"/>
      <c r="HZ84" s="4"/>
      <c r="IA84" s="4"/>
      <c r="IB84" s="4"/>
      <c r="IC84" s="4"/>
      <c r="ID84" s="4"/>
      <c r="IE84" s="4"/>
      <c r="IF84" s="4"/>
    </row>
    <row r="85" spans="1:240" ht="27.75" customHeight="1">
      <c r="A85" s="560" t="s">
        <v>269</v>
      </c>
      <c r="B85" s="244" t="s">
        <v>36</v>
      </c>
      <c r="C85" s="633" t="s">
        <v>270</v>
      </c>
      <c r="D85" s="585" t="s">
        <v>271</v>
      </c>
      <c r="E85" s="597" t="s">
        <v>196</v>
      </c>
      <c r="F85" s="547">
        <v>1</v>
      </c>
      <c r="G85" s="547">
        <v>4</v>
      </c>
      <c r="H85" s="547">
        <v>4</v>
      </c>
      <c r="I85" s="548">
        <v>4</v>
      </c>
      <c r="J85" s="548">
        <v>4</v>
      </c>
      <c r="K85" s="548">
        <v>4</v>
      </c>
      <c r="L85" s="548">
        <v>4</v>
      </c>
      <c r="M85" s="548">
        <v>0</v>
      </c>
      <c r="N85" s="528">
        <f t="shared" si="6"/>
        <v>25</v>
      </c>
      <c r="O85" s="544">
        <v>79.31</v>
      </c>
      <c r="P85" s="522">
        <f t="shared" si="5"/>
        <v>1982.75</v>
      </c>
      <c r="Q85" s="3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  <c r="EK85" s="4"/>
      <c r="EL85" s="4"/>
      <c r="EM85" s="4"/>
      <c r="EN85" s="4"/>
      <c r="EO85" s="4"/>
      <c r="EP85" s="4"/>
      <c r="EQ85" s="4"/>
      <c r="ER85" s="4"/>
      <c r="ES85" s="4"/>
      <c r="ET85" s="4"/>
      <c r="EU85" s="4"/>
      <c r="EV85" s="4"/>
      <c r="EW85" s="4"/>
      <c r="EX85" s="4"/>
      <c r="EY85" s="4"/>
      <c r="EZ85" s="4"/>
      <c r="FA85" s="4"/>
      <c r="FB85" s="4"/>
      <c r="FC85" s="4"/>
      <c r="FD85" s="4"/>
      <c r="FE85" s="4"/>
      <c r="FF85" s="4"/>
      <c r="FG85" s="4"/>
      <c r="FH85" s="4"/>
      <c r="FI85" s="4"/>
      <c r="FJ85" s="4"/>
      <c r="FK85" s="4"/>
      <c r="FL85" s="4"/>
      <c r="FM85" s="4"/>
      <c r="FN85" s="4"/>
      <c r="FO85" s="4"/>
      <c r="FP85" s="4"/>
      <c r="FQ85" s="4"/>
      <c r="FR85" s="4"/>
      <c r="FS85" s="4"/>
      <c r="FT85" s="4"/>
      <c r="FU85" s="4"/>
      <c r="FV85" s="4"/>
      <c r="FW85" s="4"/>
      <c r="FX85" s="4"/>
      <c r="FY85" s="4"/>
      <c r="FZ85" s="4"/>
      <c r="GA85" s="4"/>
      <c r="GB85" s="4"/>
      <c r="GC85" s="4"/>
      <c r="GD85" s="4"/>
      <c r="GE85" s="4"/>
      <c r="GF85" s="4"/>
      <c r="GG85" s="4"/>
      <c r="GH85" s="4"/>
      <c r="GI85" s="4"/>
      <c r="GJ85" s="4"/>
      <c r="GK85" s="4"/>
      <c r="GL85" s="4"/>
      <c r="GM85" s="4"/>
      <c r="GN85" s="4"/>
      <c r="GO85" s="4"/>
      <c r="GP85" s="4"/>
      <c r="GQ85" s="4"/>
      <c r="GR85" s="4"/>
      <c r="GS85" s="4"/>
      <c r="GT85" s="4"/>
      <c r="GU85" s="4"/>
      <c r="GV85" s="4"/>
      <c r="GW85" s="4"/>
      <c r="GX85" s="4"/>
      <c r="GY85" s="4"/>
      <c r="GZ85" s="4"/>
      <c r="HA85" s="4"/>
      <c r="HB85" s="4"/>
      <c r="HC85" s="4"/>
      <c r="HD85" s="4"/>
      <c r="HE85" s="4"/>
      <c r="HF85" s="4"/>
      <c r="HG85" s="4"/>
      <c r="HH85" s="4"/>
      <c r="HI85" s="4"/>
      <c r="HJ85" s="4"/>
      <c r="HK85" s="4"/>
      <c r="HL85" s="4"/>
      <c r="HM85" s="4"/>
      <c r="HN85" s="4"/>
      <c r="HO85" s="4"/>
      <c r="HP85" s="4"/>
      <c r="HQ85" s="4"/>
      <c r="HR85" s="4"/>
      <c r="HS85" s="4"/>
      <c r="HT85" s="4"/>
      <c r="HU85" s="4"/>
      <c r="HV85" s="4"/>
      <c r="HW85" s="4"/>
      <c r="HX85" s="4"/>
      <c r="HY85" s="4"/>
      <c r="HZ85" s="4"/>
      <c r="IA85" s="4"/>
      <c r="IB85" s="4"/>
      <c r="IC85" s="4"/>
      <c r="ID85" s="4"/>
      <c r="IE85" s="4"/>
      <c r="IF85" s="4"/>
    </row>
    <row r="86" spans="1:240" ht="30" customHeight="1">
      <c r="A86" s="560" t="s">
        <v>410</v>
      </c>
      <c r="B86" s="578" t="s">
        <v>36</v>
      </c>
      <c r="C86" s="645">
        <v>95757</v>
      </c>
      <c r="D86" s="592" t="s">
        <v>373</v>
      </c>
      <c r="E86" s="600" t="s">
        <v>102</v>
      </c>
      <c r="F86" s="547">
        <v>51</v>
      </c>
      <c r="G86" s="547">
        <v>30</v>
      </c>
      <c r="H86" s="547">
        <v>27</v>
      </c>
      <c r="I86" s="979">
        <v>25</v>
      </c>
      <c r="J86" s="979">
        <v>24</v>
      </c>
      <c r="K86" s="979">
        <v>24</v>
      </c>
      <c r="L86" s="979">
        <v>20</v>
      </c>
      <c r="M86" s="979">
        <v>0</v>
      </c>
      <c r="N86" s="528">
        <f t="shared" si="6"/>
        <v>201</v>
      </c>
      <c r="O86" s="544">
        <v>9.8000000000000007</v>
      </c>
      <c r="P86" s="522">
        <f t="shared" si="5"/>
        <v>1969.8000000000002</v>
      </c>
      <c r="Q86" s="3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  <c r="EK86" s="4"/>
      <c r="EL86" s="4"/>
      <c r="EM86" s="4"/>
      <c r="EN86" s="4"/>
      <c r="EO86" s="4"/>
      <c r="EP86" s="4"/>
      <c r="EQ86" s="4"/>
      <c r="ER86" s="4"/>
      <c r="ES86" s="4"/>
      <c r="ET86" s="4"/>
      <c r="EU86" s="4"/>
      <c r="EV86" s="4"/>
      <c r="EW86" s="4"/>
      <c r="EX86" s="4"/>
      <c r="EY86" s="4"/>
      <c r="EZ86" s="4"/>
      <c r="FA86" s="4"/>
      <c r="FB86" s="4"/>
      <c r="FC86" s="4"/>
      <c r="FD86" s="4"/>
      <c r="FE86" s="4"/>
      <c r="FF86" s="4"/>
      <c r="FG86" s="4"/>
      <c r="FH86" s="4"/>
      <c r="FI86" s="4"/>
      <c r="FJ86" s="4"/>
      <c r="FK86" s="4"/>
      <c r="FL86" s="4"/>
      <c r="FM86" s="4"/>
      <c r="FN86" s="4"/>
      <c r="FO86" s="4"/>
      <c r="FP86" s="4"/>
      <c r="FQ86" s="4"/>
      <c r="FR86" s="4"/>
      <c r="FS86" s="4"/>
      <c r="FT86" s="4"/>
      <c r="FU86" s="4"/>
      <c r="FV86" s="4"/>
      <c r="FW86" s="4"/>
      <c r="FX86" s="4"/>
      <c r="FY86" s="4"/>
      <c r="FZ86" s="4"/>
      <c r="GA86" s="4"/>
      <c r="GB86" s="4"/>
      <c r="GC86" s="4"/>
      <c r="GD86" s="4"/>
      <c r="GE86" s="4"/>
      <c r="GF86" s="4"/>
      <c r="GG86" s="4"/>
      <c r="GH86" s="4"/>
      <c r="GI86" s="4"/>
      <c r="GJ86" s="4"/>
      <c r="GK86" s="4"/>
      <c r="GL86" s="4"/>
      <c r="GM86" s="4"/>
      <c r="GN86" s="4"/>
      <c r="GO86" s="4"/>
      <c r="GP86" s="4"/>
      <c r="GQ86" s="4"/>
      <c r="GR86" s="4"/>
      <c r="GS86" s="4"/>
      <c r="GT86" s="4"/>
      <c r="GU86" s="4"/>
      <c r="GV86" s="4"/>
      <c r="GW86" s="4"/>
      <c r="GX86" s="4"/>
      <c r="GY86" s="4"/>
      <c r="GZ86" s="4"/>
      <c r="HA86" s="4"/>
      <c r="HB86" s="4"/>
      <c r="HC86" s="4"/>
      <c r="HD86" s="4"/>
      <c r="HE86" s="4"/>
      <c r="HF86" s="4"/>
      <c r="HG86" s="4"/>
      <c r="HH86" s="4"/>
      <c r="HI86" s="4"/>
      <c r="HJ86" s="4"/>
      <c r="HK86" s="4"/>
      <c r="HL86" s="4"/>
      <c r="HM86" s="4"/>
      <c r="HN86" s="4"/>
      <c r="HO86" s="4"/>
      <c r="HP86" s="4"/>
      <c r="HQ86" s="4"/>
      <c r="HR86" s="4"/>
      <c r="HS86" s="4"/>
      <c r="HT86" s="4"/>
      <c r="HU86" s="4"/>
      <c r="HV86" s="4"/>
      <c r="HW86" s="4"/>
      <c r="HX86" s="4"/>
      <c r="HY86" s="4"/>
      <c r="HZ86" s="4"/>
      <c r="IA86" s="4"/>
      <c r="IB86" s="4"/>
      <c r="IC86" s="4"/>
      <c r="ID86" s="4"/>
      <c r="IE86" s="4"/>
      <c r="IF86" s="4"/>
    </row>
    <row r="87" spans="1:240">
      <c r="A87" s="560" t="s">
        <v>248</v>
      </c>
      <c r="B87" s="579" t="s">
        <v>36</v>
      </c>
      <c r="C87" s="637" t="s">
        <v>249</v>
      </c>
      <c r="D87" s="585" t="s">
        <v>904</v>
      </c>
      <c r="E87" s="588" t="s">
        <v>102</v>
      </c>
      <c r="F87" s="547">
        <v>1</v>
      </c>
      <c r="G87" s="547">
        <v>2</v>
      </c>
      <c r="H87" s="547">
        <v>2</v>
      </c>
      <c r="I87" s="548">
        <v>2</v>
      </c>
      <c r="J87" s="548">
        <v>2</v>
      </c>
      <c r="K87" s="548">
        <v>2</v>
      </c>
      <c r="L87" s="548">
        <v>2</v>
      </c>
      <c r="M87" s="548">
        <v>0</v>
      </c>
      <c r="N87" s="528">
        <f t="shared" si="6"/>
        <v>13</v>
      </c>
      <c r="O87" s="544">
        <v>149.47999999999999</v>
      </c>
      <c r="P87" s="522">
        <f t="shared" si="5"/>
        <v>1943.2399999999998</v>
      </c>
      <c r="Q87" s="3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  <c r="EK87" s="4"/>
      <c r="EL87" s="4"/>
      <c r="EM87" s="4"/>
      <c r="EN87" s="4"/>
      <c r="EO87" s="4"/>
      <c r="EP87" s="4"/>
      <c r="EQ87" s="4"/>
      <c r="ER87" s="4"/>
      <c r="ES87" s="4"/>
      <c r="ET87" s="4"/>
      <c r="EU87" s="4"/>
      <c r="EV87" s="4"/>
      <c r="EW87" s="4"/>
      <c r="EX87" s="4"/>
      <c r="EY87" s="4"/>
      <c r="EZ87" s="4"/>
      <c r="FA87" s="4"/>
      <c r="FB87" s="4"/>
      <c r="FC87" s="4"/>
      <c r="FD87" s="4"/>
      <c r="FE87" s="4"/>
      <c r="FF87" s="4"/>
      <c r="FG87" s="4"/>
      <c r="FH87" s="4"/>
      <c r="FI87" s="4"/>
      <c r="FJ87" s="4"/>
      <c r="FK87" s="4"/>
      <c r="FL87" s="4"/>
      <c r="FM87" s="4"/>
      <c r="FN87" s="4"/>
      <c r="FO87" s="4"/>
      <c r="FP87" s="4"/>
      <c r="FQ87" s="4"/>
      <c r="FR87" s="4"/>
      <c r="FS87" s="4"/>
      <c r="FT87" s="4"/>
      <c r="FU87" s="4"/>
      <c r="FV87" s="4"/>
      <c r="FW87" s="4"/>
      <c r="FX87" s="4"/>
      <c r="FY87" s="4"/>
      <c r="FZ87" s="4"/>
      <c r="GA87" s="4"/>
      <c r="GB87" s="4"/>
      <c r="GC87" s="4"/>
      <c r="GD87" s="4"/>
      <c r="GE87" s="4"/>
      <c r="GF87" s="4"/>
      <c r="GG87" s="4"/>
      <c r="GH87" s="4"/>
      <c r="GI87" s="4"/>
      <c r="GJ87" s="4"/>
      <c r="GK87" s="4"/>
      <c r="GL87" s="4"/>
      <c r="GM87" s="4"/>
      <c r="GN87" s="4"/>
      <c r="GO87" s="4"/>
      <c r="GP87" s="4"/>
      <c r="GQ87" s="4"/>
      <c r="GR87" s="4"/>
      <c r="GS87" s="4"/>
      <c r="GT87" s="4"/>
      <c r="GU87" s="4"/>
      <c r="GV87" s="4"/>
      <c r="GW87" s="4"/>
      <c r="GX87" s="4"/>
      <c r="GY87" s="4"/>
      <c r="GZ87" s="4"/>
      <c r="HA87" s="4"/>
      <c r="HB87" s="4"/>
      <c r="HC87" s="4"/>
      <c r="HD87" s="4"/>
      <c r="HE87" s="4"/>
      <c r="HF87" s="4"/>
      <c r="HG87" s="4"/>
      <c r="HH87" s="4"/>
      <c r="HI87" s="4"/>
      <c r="HJ87" s="4"/>
      <c r="HK87" s="4"/>
      <c r="HL87" s="4"/>
      <c r="HM87" s="4"/>
      <c r="HN87" s="4"/>
      <c r="HO87" s="4"/>
      <c r="HP87" s="4"/>
      <c r="HQ87" s="4"/>
      <c r="HR87" s="4"/>
      <c r="HS87" s="4"/>
      <c r="HT87" s="4"/>
      <c r="HU87" s="4"/>
      <c r="HV87" s="4"/>
      <c r="HW87" s="4"/>
      <c r="HX87" s="4"/>
      <c r="HY87" s="4"/>
      <c r="HZ87" s="4"/>
      <c r="IA87" s="4"/>
      <c r="IB87" s="4"/>
      <c r="IC87" s="4"/>
      <c r="ID87" s="4"/>
      <c r="IE87" s="4"/>
      <c r="IF87" s="4"/>
    </row>
    <row r="88" spans="1:240" ht="22.5">
      <c r="A88" s="560" t="s">
        <v>228</v>
      </c>
      <c r="B88" s="443" t="s">
        <v>36</v>
      </c>
      <c r="C88" s="630" t="s">
        <v>229</v>
      </c>
      <c r="D88" s="585" t="s">
        <v>230</v>
      </c>
      <c r="E88" s="599" t="s">
        <v>231</v>
      </c>
      <c r="F88" s="521">
        <v>5</v>
      </c>
      <c r="G88" s="521">
        <v>5</v>
      </c>
      <c r="H88" s="521">
        <v>5</v>
      </c>
      <c r="I88" s="521">
        <v>5</v>
      </c>
      <c r="J88" s="521">
        <v>5</v>
      </c>
      <c r="K88" s="521">
        <v>5</v>
      </c>
      <c r="L88" s="521">
        <v>5</v>
      </c>
      <c r="M88" s="521">
        <v>5</v>
      </c>
      <c r="N88" s="521">
        <f t="shared" si="6"/>
        <v>40</v>
      </c>
      <c r="O88" s="544">
        <v>46.99</v>
      </c>
      <c r="P88" s="522">
        <f t="shared" si="5"/>
        <v>1879.6000000000001</v>
      </c>
      <c r="Q88" s="3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  <c r="EK88" s="4"/>
      <c r="EL88" s="4"/>
      <c r="EM88" s="4"/>
      <c r="EN88" s="4"/>
      <c r="EO88" s="4"/>
      <c r="EP88" s="4"/>
      <c r="EQ88" s="4"/>
      <c r="ER88" s="4"/>
      <c r="ES88" s="4"/>
      <c r="ET88" s="4"/>
      <c r="EU88" s="4"/>
      <c r="EV88" s="4"/>
      <c r="EW88" s="4"/>
      <c r="EX88" s="4"/>
      <c r="EY88" s="4"/>
      <c r="EZ88" s="4"/>
      <c r="FA88" s="4"/>
      <c r="FB88" s="4"/>
      <c r="FC88" s="4"/>
      <c r="FD88" s="4"/>
      <c r="FE88" s="4"/>
      <c r="FF88" s="4"/>
      <c r="FG88" s="4"/>
      <c r="FH88" s="4"/>
      <c r="FI88" s="4"/>
      <c r="FJ88" s="4"/>
      <c r="FK88" s="4"/>
      <c r="FL88" s="4"/>
      <c r="FM88" s="4"/>
      <c r="FN88" s="4"/>
      <c r="FO88" s="4"/>
      <c r="FP88" s="4"/>
      <c r="FQ88" s="4"/>
      <c r="FR88" s="4"/>
      <c r="FS88" s="4"/>
      <c r="FT88" s="4"/>
      <c r="FU88" s="4"/>
      <c r="FV88" s="4"/>
      <c r="FW88" s="4"/>
      <c r="FX88" s="4"/>
      <c r="FY88" s="4"/>
      <c r="FZ88" s="4"/>
      <c r="GA88" s="4"/>
      <c r="GB88" s="4"/>
      <c r="GC88" s="4"/>
      <c r="GD88" s="4"/>
      <c r="GE88" s="4"/>
      <c r="GF88" s="4"/>
      <c r="GG88" s="4"/>
      <c r="GH88" s="4"/>
      <c r="GI88" s="4"/>
      <c r="GJ88" s="4"/>
      <c r="GK88" s="4"/>
      <c r="GL88" s="4"/>
      <c r="GM88" s="4"/>
      <c r="GN88" s="4"/>
      <c r="GO88" s="4"/>
      <c r="GP88" s="4"/>
      <c r="GQ88" s="4"/>
      <c r="GR88" s="4"/>
      <c r="GS88" s="4"/>
      <c r="GT88" s="4"/>
      <c r="GU88" s="4"/>
      <c r="GV88" s="4"/>
      <c r="GW88" s="4"/>
      <c r="GX88" s="4"/>
      <c r="GY88" s="4"/>
      <c r="GZ88" s="4"/>
      <c r="HA88" s="4"/>
      <c r="HB88" s="4"/>
      <c r="HC88" s="4"/>
      <c r="HD88" s="4"/>
      <c r="HE88" s="4"/>
      <c r="HF88" s="4"/>
      <c r="HG88" s="4"/>
      <c r="HH88" s="4"/>
      <c r="HI88" s="4"/>
      <c r="HJ88" s="4"/>
      <c r="HK88" s="4"/>
      <c r="HL88" s="4"/>
      <c r="HM88" s="4"/>
      <c r="HN88" s="4"/>
      <c r="HO88" s="4"/>
      <c r="HP88" s="4"/>
      <c r="HQ88" s="4"/>
      <c r="HR88" s="4"/>
      <c r="HS88" s="4"/>
      <c r="HT88" s="4"/>
      <c r="HU88" s="4"/>
      <c r="HV88" s="4"/>
      <c r="HW88" s="4"/>
      <c r="HX88" s="4"/>
      <c r="HY88" s="4"/>
      <c r="HZ88" s="4"/>
      <c r="IA88" s="4"/>
      <c r="IB88" s="4"/>
      <c r="IC88" s="4"/>
      <c r="ID88" s="4"/>
      <c r="IE88" s="4"/>
      <c r="IF88" s="4"/>
    </row>
    <row r="89" spans="1:240" ht="22.5">
      <c r="A89" s="560" t="s">
        <v>329</v>
      </c>
      <c r="B89" s="443" t="s">
        <v>36</v>
      </c>
      <c r="C89" s="630" t="s">
        <v>229</v>
      </c>
      <c r="D89" s="585" t="s">
        <v>230</v>
      </c>
      <c r="E89" s="599" t="s">
        <v>231</v>
      </c>
      <c r="F89" s="521">
        <v>5</v>
      </c>
      <c r="G89" s="521">
        <v>5</v>
      </c>
      <c r="H89" s="521">
        <v>5</v>
      </c>
      <c r="I89" s="521">
        <v>5</v>
      </c>
      <c r="J89" s="521">
        <v>5</v>
      </c>
      <c r="K89" s="521">
        <v>5</v>
      </c>
      <c r="L89" s="521">
        <v>5</v>
      </c>
      <c r="M89" s="521">
        <v>5</v>
      </c>
      <c r="N89" s="528">
        <f t="shared" si="6"/>
        <v>40</v>
      </c>
      <c r="O89" s="544">
        <v>46.99</v>
      </c>
      <c r="P89" s="522">
        <f t="shared" si="5"/>
        <v>1879.6000000000001</v>
      </c>
      <c r="Q89" s="3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  <c r="EK89" s="4"/>
      <c r="EL89" s="4"/>
      <c r="EM89" s="4"/>
      <c r="EN89" s="4"/>
      <c r="EO89" s="4"/>
      <c r="EP89" s="4"/>
      <c r="EQ89" s="4"/>
      <c r="ER89" s="4"/>
      <c r="ES89" s="4"/>
      <c r="ET89" s="4"/>
      <c r="EU89" s="4"/>
      <c r="EV89" s="4"/>
      <c r="EW89" s="4"/>
      <c r="EX89" s="4"/>
      <c r="EY89" s="4"/>
      <c r="EZ89" s="4"/>
      <c r="FA89" s="4"/>
      <c r="FB89" s="4"/>
      <c r="FC89" s="4"/>
      <c r="FD89" s="4"/>
      <c r="FE89" s="4"/>
      <c r="FF89" s="4"/>
      <c r="FG89" s="4"/>
      <c r="FH89" s="4"/>
      <c r="FI89" s="4"/>
      <c r="FJ89" s="4"/>
      <c r="FK89" s="4"/>
      <c r="FL89" s="4"/>
      <c r="FM89" s="4"/>
      <c r="FN89" s="4"/>
      <c r="FO89" s="4"/>
      <c r="FP89" s="4"/>
      <c r="FQ89" s="4"/>
      <c r="FR89" s="4"/>
      <c r="FS89" s="4"/>
      <c r="FT89" s="4"/>
      <c r="FU89" s="4"/>
      <c r="FV89" s="4"/>
      <c r="FW89" s="4"/>
      <c r="FX89" s="4"/>
      <c r="FY89" s="4"/>
      <c r="FZ89" s="4"/>
      <c r="GA89" s="4"/>
      <c r="GB89" s="4"/>
      <c r="GC89" s="4"/>
      <c r="GD89" s="4"/>
      <c r="GE89" s="4"/>
      <c r="GF89" s="4"/>
      <c r="GG89" s="4"/>
      <c r="GH89" s="4"/>
      <c r="GI89" s="4"/>
      <c r="GJ89" s="4"/>
      <c r="GK89" s="4"/>
      <c r="GL89" s="4"/>
      <c r="GM89" s="4"/>
      <c r="GN89" s="4"/>
      <c r="GO89" s="4"/>
      <c r="GP89" s="4"/>
      <c r="GQ89" s="4"/>
      <c r="GR89" s="4"/>
      <c r="GS89" s="4"/>
      <c r="GT89" s="4"/>
      <c r="GU89" s="4"/>
      <c r="GV89" s="4"/>
      <c r="GW89" s="4"/>
      <c r="GX89" s="4"/>
      <c r="GY89" s="4"/>
      <c r="GZ89" s="4"/>
      <c r="HA89" s="4"/>
      <c r="HB89" s="4"/>
      <c r="HC89" s="4"/>
      <c r="HD89" s="4"/>
      <c r="HE89" s="4"/>
      <c r="HF89" s="4"/>
      <c r="HG89" s="4"/>
      <c r="HH89" s="4"/>
      <c r="HI89" s="4"/>
      <c r="HJ89" s="4"/>
      <c r="HK89" s="4"/>
      <c r="HL89" s="4"/>
      <c r="HM89" s="4"/>
      <c r="HN89" s="4"/>
      <c r="HO89" s="4"/>
      <c r="HP89" s="4"/>
      <c r="HQ89" s="4"/>
      <c r="HR89" s="4"/>
      <c r="HS89" s="4"/>
      <c r="HT89" s="4"/>
      <c r="HU89" s="4"/>
      <c r="HV89" s="4"/>
      <c r="HW89" s="4"/>
      <c r="HX89" s="4"/>
      <c r="HY89" s="4"/>
      <c r="HZ89" s="4"/>
      <c r="IA89" s="4"/>
      <c r="IB89" s="4"/>
      <c r="IC89" s="4"/>
      <c r="ID89" s="4"/>
      <c r="IE89" s="4"/>
      <c r="IF89" s="4"/>
    </row>
    <row r="90" spans="1:240" ht="22.5">
      <c r="A90" s="560" t="s">
        <v>488</v>
      </c>
      <c r="B90" s="443" t="s">
        <v>36</v>
      </c>
      <c r="C90" s="630" t="s">
        <v>229</v>
      </c>
      <c r="D90" s="585" t="s">
        <v>489</v>
      </c>
      <c r="E90" s="599" t="s">
        <v>231</v>
      </c>
      <c r="F90" s="521">
        <v>5</v>
      </c>
      <c r="G90" s="521">
        <v>5</v>
      </c>
      <c r="H90" s="521">
        <v>5</v>
      </c>
      <c r="I90" s="521">
        <v>5</v>
      </c>
      <c r="J90" s="521">
        <v>5</v>
      </c>
      <c r="K90" s="521">
        <v>5</v>
      </c>
      <c r="L90" s="521">
        <v>5</v>
      </c>
      <c r="M90" s="521">
        <v>5</v>
      </c>
      <c r="N90" s="545">
        <f t="shared" si="6"/>
        <v>40</v>
      </c>
      <c r="O90" s="544">
        <v>46.99</v>
      </c>
      <c r="P90" s="551">
        <f t="shared" si="5"/>
        <v>1879.6000000000001</v>
      </c>
      <c r="Q90" s="3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  <c r="EK90" s="4"/>
      <c r="EL90" s="4"/>
      <c r="EM90" s="4"/>
      <c r="EN90" s="4"/>
      <c r="EO90" s="4"/>
      <c r="EP90" s="4"/>
      <c r="EQ90" s="4"/>
      <c r="ER90" s="4"/>
      <c r="ES90" s="4"/>
      <c r="ET90" s="4"/>
      <c r="EU90" s="4"/>
      <c r="EV90" s="4"/>
      <c r="EW90" s="4"/>
      <c r="EX90" s="4"/>
      <c r="EY90" s="4"/>
      <c r="EZ90" s="4"/>
      <c r="FA90" s="4"/>
      <c r="FB90" s="4"/>
      <c r="FC90" s="4"/>
      <c r="FD90" s="4"/>
      <c r="FE90" s="4"/>
      <c r="FF90" s="4"/>
      <c r="FG90" s="4"/>
      <c r="FH90" s="4"/>
      <c r="FI90" s="4"/>
      <c r="FJ90" s="4"/>
      <c r="FK90" s="4"/>
      <c r="FL90" s="4"/>
      <c r="FM90" s="4"/>
      <c r="FN90" s="4"/>
      <c r="FO90" s="4"/>
      <c r="FP90" s="4"/>
      <c r="FQ90" s="4"/>
      <c r="FR90" s="4"/>
      <c r="FS90" s="4"/>
      <c r="FT90" s="4"/>
      <c r="FU90" s="4"/>
      <c r="FV90" s="4"/>
      <c r="FW90" s="4"/>
      <c r="FX90" s="4"/>
      <c r="FY90" s="4"/>
      <c r="FZ90" s="4"/>
      <c r="GA90" s="4"/>
      <c r="GB90" s="4"/>
      <c r="GC90" s="4"/>
      <c r="GD90" s="4"/>
      <c r="GE90" s="4"/>
      <c r="GF90" s="4"/>
      <c r="GG90" s="4"/>
      <c r="GH90" s="4"/>
      <c r="GI90" s="4"/>
      <c r="GJ90" s="4"/>
      <c r="GK90" s="4"/>
      <c r="GL90" s="4"/>
      <c r="GM90" s="4"/>
      <c r="GN90" s="4"/>
      <c r="GO90" s="4"/>
      <c r="GP90" s="4"/>
      <c r="GQ90" s="4"/>
      <c r="GR90" s="4"/>
      <c r="GS90" s="4"/>
      <c r="GT90" s="4"/>
      <c r="GU90" s="4"/>
      <c r="GV90" s="4"/>
      <c r="GW90" s="4"/>
      <c r="GX90" s="4"/>
      <c r="GY90" s="4"/>
      <c r="GZ90" s="4"/>
      <c r="HA90" s="4"/>
      <c r="HB90" s="4"/>
      <c r="HC90" s="4"/>
      <c r="HD90" s="4"/>
      <c r="HE90" s="4"/>
      <c r="HF90" s="4"/>
      <c r="HG90" s="4"/>
      <c r="HH90" s="4"/>
      <c r="HI90" s="4"/>
      <c r="HJ90" s="4"/>
      <c r="HK90" s="4"/>
      <c r="HL90" s="4"/>
      <c r="HM90" s="4"/>
      <c r="HN90" s="4"/>
      <c r="HO90" s="4"/>
      <c r="HP90" s="4"/>
      <c r="HQ90" s="4"/>
      <c r="HR90" s="4"/>
      <c r="HS90" s="4"/>
      <c r="HT90" s="4"/>
      <c r="HU90" s="4"/>
      <c r="HV90" s="4"/>
      <c r="HW90" s="4"/>
      <c r="HX90" s="4"/>
      <c r="HY90" s="4"/>
      <c r="HZ90" s="4"/>
      <c r="IA90" s="4"/>
      <c r="IB90" s="4"/>
      <c r="IC90" s="4"/>
      <c r="ID90" s="4"/>
      <c r="IE90" s="4"/>
      <c r="IF90" s="4"/>
    </row>
    <row r="91" spans="1:240" ht="22.5" customHeight="1">
      <c r="A91" s="560" t="s">
        <v>590</v>
      </c>
      <c r="B91" s="570" t="s">
        <v>26</v>
      </c>
      <c r="C91" s="619" t="s">
        <v>591</v>
      </c>
      <c r="D91" s="448" t="s">
        <v>592</v>
      </c>
      <c r="E91" s="430" t="s">
        <v>540</v>
      </c>
      <c r="F91" s="980">
        <v>40</v>
      </c>
      <c r="G91" s="980">
        <v>40</v>
      </c>
      <c r="H91" s="980">
        <v>40</v>
      </c>
      <c r="I91" s="980">
        <v>40</v>
      </c>
      <c r="J91" s="980">
        <v>40</v>
      </c>
      <c r="K91" s="980">
        <v>40</v>
      </c>
      <c r="L91" s="980">
        <v>40</v>
      </c>
      <c r="M91" s="521">
        <v>0</v>
      </c>
      <c r="N91" s="521">
        <f t="shared" si="6"/>
        <v>280</v>
      </c>
      <c r="O91" s="451">
        <v>6.64</v>
      </c>
      <c r="P91" s="522">
        <f t="shared" si="5"/>
        <v>1859.1999999999998</v>
      </c>
      <c r="Q91" s="3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  <c r="EM91" s="4"/>
      <c r="EN91" s="4"/>
      <c r="EO91" s="4"/>
      <c r="EP91" s="4"/>
      <c r="EQ91" s="4"/>
      <c r="ER91" s="4"/>
      <c r="ES91" s="4"/>
      <c r="ET91" s="4"/>
      <c r="EU91" s="4"/>
      <c r="EV91" s="4"/>
      <c r="EW91" s="4"/>
      <c r="EX91" s="4"/>
      <c r="EY91" s="4"/>
      <c r="EZ91" s="4"/>
      <c r="FA91" s="4"/>
      <c r="FB91" s="4"/>
      <c r="FC91" s="4"/>
      <c r="FD91" s="4"/>
      <c r="FE91" s="4"/>
      <c r="FF91" s="4"/>
      <c r="FG91" s="4"/>
      <c r="FH91" s="4"/>
      <c r="FI91" s="4"/>
      <c r="FJ91" s="4"/>
      <c r="FK91" s="4"/>
      <c r="FL91" s="4"/>
      <c r="FM91" s="4"/>
      <c r="FN91" s="4"/>
      <c r="FO91" s="4"/>
      <c r="FP91" s="4"/>
      <c r="FQ91" s="4"/>
      <c r="FR91" s="4"/>
      <c r="FS91" s="4"/>
      <c r="FT91" s="4"/>
      <c r="FU91" s="4"/>
      <c r="FV91" s="4"/>
      <c r="FW91" s="4"/>
      <c r="FX91" s="4"/>
      <c r="FY91" s="4"/>
      <c r="FZ91" s="4"/>
      <c r="GA91" s="4"/>
      <c r="GB91" s="4"/>
      <c r="GC91" s="4"/>
      <c r="GD91" s="4"/>
      <c r="GE91" s="4"/>
      <c r="GF91" s="4"/>
      <c r="GG91" s="4"/>
      <c r="GH91" s="4"/>
      <c r="GI91" s="4"/>
      <c r="GJ91" s="4"/>
      <c r="GK91" s="4"/>
      <c r="GL91" s="4"/>
      <c r="GM91" s="4"/>
      <c r="GN91" s="4"/>
      <c r="GO91" s="4"/>
      <c r="GP91" s="4"/>
      <c r="GQ91" s="4"/>
      <c r="GR91" s="4"/>
      <c r="GS91" s="4"/>
      <c r="GT91" s="4"/>
      <c r="GU91" s="4"/>
      <c r="GV91" s="4"/>
      <c r="GW91" s="4"/>
      <c r="GX91" s="4"/>
      <c r="GY91" s="4"/>
      <c r="GZ91" s="4"/>
      <c r="HA91" s="4"/>
      <c r="HB91" s="4"/>
      <c r="HC91" s="4"/>
      <c r="HD91" s="4"/>
      <c r="HE91" s="4"/>
      <c r="HF91" s="4"/>
      <c r="HG91" s="4"/>
      <c r="HH91" s="4"/>
      <c r="HI91" s="4"/>
      <c r="HJ91" s="4"/>
      <c r="HK91" s="4"/>
      <c r="HL91" s="4"/>
      <c r="HM91" s="4"/>
      <c r="HN91" s="4"/>
      <c r="HO91" s="4"/>
      <c r="HP91" s="4"/>
      <c r="HQ91" s="4"/>
      <c r="HR91" s="4"/>
      <c r="HS91" s="4"/>
      <c r="HT91" s="4"/>
      <c r="HU91" s="4"/>
      <c r="HV91" s="4"/>
      <c r="HW91" s="4"/>
      <c r="HX91" s="4"/>
      <c r="HY91" s="4"/>
      <c r="HZ91" s="4"/>
      <c r="IA91" s="4"/>
      <c r="IB91" s="4"/>
      <c r="IC91" s="4"/>
      <c r="ID91" s="4"/>
      <c r="IE91" s="4"/>
      <c r="IF91" s="4"/>
    </row>
    <row r="92" spans="1:240" ht="29.25" customHeight="1">
      <c r="A92" s="560" t="s">
        <v>276</v>
      </c>
      <c r="B92" s="244" t="s">
        <v>26</v>
      </c>
      <c r="C92" s="633" t="s">
        <v>277</v>
      </c>
      <c r="D92" s="586" t="s">
        <v>278</v>
      </c>
      <c r="E92" s="597" t="s">
        <v>217</v>
      </c>
      <c r="F92" s="547">
        <v>1</v>
      </c>
      <c r="G92" s="547">
        <v>2</v>
      </c>
      <c r="H92" s="547">
        <v>2</v>
      </c>
      <c r="I92" s="548">
        <v>2</v>
      </c>
      <c r="J92" s="548">
        <v>2</v>
      </c>
      <c r="K92" s="548">
        <v>2</v>
      </c>
      <c r="L92" s="548">
        <v>2</v>
      </c>
      <c r="M92" s="548">
        <v>0</v>
      </c>
      <c r="N92" s="528">
        <f t="shared" si="6"/>
        <v>13</v>
      </c>
      <c r="O92" s="544">
        <f>'2-COMPOSIÇÃO_CUSTO_UNITÁRIO'!H463</f>
        <v>142.688975</v>
      </c>
      <c r="P92" s="522">
        <f t="shared" si="5"/>
        <v>1854.9566749999999</v>
      </c>
      <c r="Q92" s="3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  <c r="EK92" s="4"/>
      <c r="EL92" s="4"/>
      <c r="EM92" s="4"/>
      <c r="EN92" s="4"/>
      <c r="EO92" s="4"/>
      <c r="EP92" s="4"/>
      <c r="EQ92" s="4"/>
      <c r="ER92" s="4"/>
      <c r="ES92" s="4"/>
      <c r="ET92" s="4"/>
      <c r="EU92" s="4"/>
      <c r="EV92" s="4"/>
      <c r="EW92" s="4"/>
      <c r="EX92" s="4"/>
      <c r="EY92" s="4"/>
      <c r="EZ92" s="4"/>
      <c r="FA92" s="4"/>
      <c r="FB92" s="4"/>
      <c r="FC92" s="4"/>
      <c r="FD92" s="4"/>
      <c r="FE92" s="4"/>
      <c r="FF92" s="4"/>
      <c r="FG92" s="4"/>
      <c r="FH92" s="4"/>
      <c r="FI92" s="4"/>
      <c r="FJ92" s="4"/>
      <c r="FK92" s="4"/>
      <c r="FL92" s="4"/>
      <c r="FM92" s="4"/>
      <c r="FN92" s="4"/>
      <c r="FO92" s="4"/>
      <c r="FP92" s="4"/>
      <c r="FQ92" s="4"/>
      <c r="FR92" s="4"/>
      <c r="FS92" s="4"/>
      <c r="FT92" s="4"/>
      <c r="FU92" s="4"/>
      <c r="FV92" s="4"/>
      <c r="FW92" s="4"/>
      <c r="FX92" s="4"/>
      <c r="FY92" s="4"/>
      <c r="FZ92" s="4"/>
      <c r="GA92" s="4"/>
      <c r="GB92" s="4"/>
      <c r="GC92" s="4"/>
      <c r="GD92" s="4"/>
      <c r="GE92" s="4"/>
      <c r="GF92" s="4"/>
      <c r="GG92" s="4"/>
      <c r="GH92" s="4"/>
      <c r="GI92" s="4"/>
      <c r="GJ92" s="4"/>
      <c r="GK92" s="4"/>
      <c r="GL92" s="4"/>
      <c r="GM92" s="4"/>
      <c r="GN92" s="4"/>
      <c r="GO92" s="4"/>
      <c r="GP92" s="4"/>
      <c r="GQ92" s="4"/>
      <c r="GR92" s="4"/>
      <c r="GS92" s="4"/>
      <c r="GT92" s="4"/>
      <c r="GU92" s="4"/>
      <c r="GV92" s="4"/>
      <c r="GW92" s="4"/>
      <c r="GX92" s="4"/>
      <c r="GY92" s="4"/>
      <c r="GZ92" s="4"/>
      <c r="HA92" s="4"/>
      <c r="HB92" s="4"/>
      <c r="HC92" s="4"/>
      <c r="HD92" s="4"/>
      <c r="HE92" s="4"/>
      <c r="HF92" s="4"/>
      <c r="HG92" s="4"/>
      <c r="HH92" s="4"/>
      <c r="HI92" s="4"/>
      <c r="HJ92" s="4"/>
      <c r="HK92" s="4"/>
      <c r="HL92" s="4"/>
      <c r="HM92" s="4"/>
      <c r="HN92" s="4"/>
      <c r="HO92" s="4"/>
      <c r="HP92" s="4"/>
      <c r="HQ92" s="4"/>
      <c r="HR92" s="4"/>
      <c r="HS92" s="4"/>
      <c r="HT92" s="4"/>
      <c r="HU92" s="4"/>
      <c r="HV92" s="4"/>
      <c r="HW92" s="4"/>
      <c r="HX92" s="4"/>
      <c r="HY92" s="4"/>
      <c r="HZ92" s="4"/>
      <c r="IA92" s="4"/>
      <c r="IB92" s="4"/>
      <c r="IC92" s="4"/>
      <c r="ID92" s="4"/>
      <c r="IE92" s="4"/>
      <c r="IF92" s="4"/>
    </row>
    <row r="93" spans="1:240" ht="24.75" customHeight="1">
      <c r="A93" s="560" t="s">
        <v>214</v>
      </c>
      <c r="B93" s="244" t="s">
        <v>36</v>
      </c>
      <c r="C93" s="633" t="s">
        <v>215</v>
      </c>
      <c r="D93" s="586" t="s">
        <v>216</v>
      </c>
      <c r="E93" s="598" t="s">
        <v>217</v>
      </c>
      <c r="F93" s="547">
        <v>1</v>
      </c>
      <c r="G93" s="547">
        <v>2</v>
      </c>
      <c r="H93" s="547">
        <v>2</v>
      </c>
      <c r="I93" s="548">
        <v>2</v>
      </c>
      <c r="J93" s="548">
        <v>2</v>
      </c>
      <c r="K93" s="548">
        <v>2</v>
      </c>
      <c r="L93" s="548">
        <v>2</v>
      </c>
      <c r="M93" s="548">
        <v>0</v>
      </c>
      <c r="N93" s="521">
        <f>SUM(F93:L93)</f>
        <v>13</v>
      </c>
      <c r="O93" s="544">
        <v>139.32</v>
      </c>
      <c r="P93" s="522">
        <f t="shared" si="5"/>
        <v>1811.1599999999999</v>
      </c>
      <c r="Q93" s="3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  <c r="EK93" s="4"/>
      <c r="EL93" s="4"/>
      <c r="EM93" s="4"/>
      <c r="EN93" s="4"/>
      <c r="EO93" s="4"/>
      <c r="EP93" s="4"/>
      <c r="EQ93" s="4"/>
      <c r="ER93" s="4"/>
      <c r="ES93" s="4"/>
      <c r="ET93" s="4"/>
      <c r="EU93" s="4"/>
      <c r="EV93" s="4"/>
      <c r="EW93" s="4"/>
      <c r="EX93" s="4"/>
      <c r="EY93" s="4"/>
      <c r="EZ93" s="4"/>
      <c r="FA93" s="4"/>
      <c r="FB93" s="4"/>
      <c r="FC93" s="4"/>
      <c r="FD93" s="4"/>
      <c r="FE93" s="4"/>
      <c r="FF93" s="4"/>
      <c r="FG93" s="4"/>
      <c r="FH93" s="4"/>
      <c r="FI93" s="4"/>
      <c r="FJ93" s="4"/>
      <c r="FK93" s="4"/>
      <c r="FL93" s="4"/>
      <c r="FM93" s="4"/>
      <c r="FN93" s="4"/>
      <c r="FO93" s="4"/>
      <c r="FP93" s="4"/>
      <c r="FQ93" s="4"/>
      <c r="FR93" s="4"/>
      <c r="FS93" s="4"/>
      <c r="FT93" s="4"/>
      <c r="FU93" s="4"/>
      <c r="FV93" s="4"/>
      <c r="FW93" s="4"/>
      <c r="FX93" s="4"/>
      <c r="FY93" s="4"/>
      <c r="FZ93" s="4"/>
      <c r="GA93" s="4"/>
      <c r="GB93" s="4"/>
      <c r="GC93" s="4"/>
      <c r="GD93" s="4"/>
      <c r="GE93" s="4"/>
      <c r="GF93" s="4"/>
      <c r="GG93" s="4"/>
      <c r="GH93" s="4"/>
      <c r="GI93" s="4"/>
      <c r="GJ93" s="4"/>
      <c r="GK93" s="4"/>
      <c r="GL93" s="4"/>
      <c r="GM93" s="4"/>
      <c r="GN93" s="4"/>
      <c r="GO93" s="4"/>
      <c r="GP93" s="4"/>
      <c r="GQ93" s="4"/>
      <c r="GR93" s="4"/>
      <c r="GS93" s="4"/>
      <c r="GT93" s="4"/>
      <c r="GU93" s="4"/>
      <c r="GV93" s="4"/>
      <c r="GW93" s="4"/>
      <c r="GX93" s="4"/>
      <c r="GY93" s="4"/>
      <c r="GZ93" s="4"/>
      <c r="HA93" s="4"/>
      <c r="HB93" s="4"/>
      <c r="HC93" s="4"/>
      <c r="HD93" s="4"/>
      <c r="HE93" s="4"/>
      <c r="HF93" s="4"/>
      <c r="HG93" s="4"/>
      <c r="HH93" s="4"/>
      <c r="HI93" s="4"/>
      <c r="HJ93" s="4"/>
      <c r="HK93" s="4"/>
      <c r="HL93" s="4"/>
      <c r="HM93" s="4"/>
      <c r="HN93" s="4"/>
      <c r="HO93" s="4"/>
      <c r="HP93" s="4"/>
      <c r="HQ93" s="4"/>
      <c r="HR93" s="4"/>
      <c r="HS93" s="4"/>
      <c r="HT93" s="4"/>
      <c r="HU93" s="4"/>
      <c r="HV93" s="4"/>
      <c r="HW93" s="4"/>
      <c r="HX93" s="4"/>
      <c r="HY93" s="4"/>
      <c r="HZ93" s="4"/>
      <c r="IA93" s="4"/>
      <c r="IB93" s="4"/>
      <c r="IC93" s="4"/>
      <c r="ID93" s="4"/>
      <c r="IE93" s="4"/>
      <c r="IF93" s="4"/>
    </row>
    <row r="94" spans="1:240" ht="33.75">
      <c r="A94" s="560" t="s">
        <v>344</v>
      </c>
      <c r="B94" s="580" t="s">
        <v>238</v>
      </c>
      <c r="C94" s="647">
        <v>101905</v>
      </c>
      <c r="D94" s="981" t="s">
        <v>345</v>
      </c>
      <c r="E94" s="590" t="s">
        <v>29</v>
      </c>
      <c r="F94" s="544">
        <v>1</v>
      </c>
      <c r="G94" s="544">
        <v>1</v>
      </c>
      <c r="H94" s="544">
        <v>1</v>
      </c>
      <c r="I94" s="544">
        <v>1</v>
      </c>
      <c r="J94" s="544">
        <v>1</v>
      </c>
      <c r="K94" s="544">
        <v>1</v>
      </c>
      <c r="L94" s="544">
        <v>1</v>
      </c>
      <c r="M94" s="544">
        <v>0</v>
      </c>
      <c r="N94" s="528">
        <f t="shared" ref="N94:N105" si="7">SUM(F94:M94)</f>
        <v>7</v>
      </c>
      <c r="O94" s="544">
        <v>246.94</v>
      </c>
      <c r="P94" s="522">
        <f t="shared" si="5"/>
        <v>1728.58</v>
      </c>
      <c r="Q94" s="3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  <c r="EK94" s="4"/>
      <c r="EL94" s="4"/>
      <c r="EM94" s="4"/>
      <c r="EN94" s="4"/>
      <c r="EO94" s="4"/>
      <c r="EP94" s="4"/>
      <c r="EQ94" s="4"/>
      <c r="ER94" s="4"/>
      <c r="ES94" s="4"/>
      <c r="ET94" s="4"/>
      <c r="EU94" s="4"/>
      <c r="EV94" s="4"/>
      <c r="EW94" s="4"/>
      <c r="EX94" s="4"/>
      <c r="EY94" s="4"/>
      <c r="EZ94" s="4"/>
      <c r="FA94" s="4"/>
      <c r="FB94" s="4"/>
      <c r="FC94" s="4"/>
      <c r="FD94" s="4"/>
      <c r="FE94" s="4"/>
      <c r="FF94" s="4"/>
      <c r="FG94" s="4"/>
      <c r="FH94" s="4"/>
      <c r="FI94" s="4"/>
      <c r="FJ94" s="4"/>
      <c r="FK94" s="4"/>
      <c r="FL94" s="4"/>
      <c r="FM94" s="4"/>
      <c r="FN94" s="4"/>
      <c r="FO94" s="4"/>
      <c r="FP94" s="4"/>
      <c r="FQ94" s="4"/>
      <c r="FR94" s="4"/>
      <c r="FS94" s="4"/>
      <c r="FT94" s="4"/>
      <c r="FU94" s="4"/>
      <c r="FV94" s="4"/>
      <c r="FW94" s="4"/>
      <c r="FX94" s="4"/>
      <c r="FY94" s="4"/>
      <c r="FZ94" s="4"/>
      <c r="GA94" s="4"/>
      <c r="GB94" s="4"/>
      <c r="GC94" s="4"/>
      <c r="GD94" s="4"/>
      <c r="GE94" s="4"/>
      <c r="GF94" s="4"/>
      <c r="GG94" s="4"/>
      <c r="GH94" s="4"/>
      <c r="GI94" s="4"/>
      <c r="GJ94" s="4"/>
      <c r="GK94" s="4"/>
      <c r="GL94" s="4"/>
      <c r="GM94" s="4"/>
      <c r="GN94" s="4"/>
      <c r="GO94" s="4"/>
      <c r="GP94" s="4"/>
      <c r="GQ94" s="4"/>
      <c r="GR94" s="4"/>
      <c r="GS94" s="4"/>
      <c r="GT94" s="4"/>
      <c r="GU94" s="4"/>
      <c r="GV94" s="4"/>
      <c r="GW94" s="4"/>
      <c r="GX94" s="4"/>
      <c r="GY94" s="4"/>
      <c r="GZ94" s="4"/>
      <c r="HA94" s="4"/>
      <c r="HB94" s="4"/>
      <c r="HC94" s="4"/>
      <c r="HD94" s="4"/>
      <c r="HE94" s="4"/>
      <c r="HF94" s="4"/>
      <c r="HG94" s="4"/>
      <c r="HH94" s="4"/>
      <c r="HI94" s="4"/>
      <c r="HJ94" s="4"/>
      <c r="HK94" s="4"/>
      <c r="HL94" s="4"/>
      <c r="HM94" s="4"/>
      <c r="HN94" s="4"/>
      <c r="HO94" s="4"/>
      <c r="HP94" s="4"/>
      <c r="HQ94" s="4"/>
      <c r="HR94" s="4"/>
      <c r="HS94" s="4"/>
      <c r="HT94" s="4"/>
      <c r="HU94" s="4"/>
      <c r="HV94" s="4"/>
      <c r="HW94" s="4"/>
      <c r="HX94" s="4"/>
      <c r="HY94" s="4"/>
      <c r="HZ94" s="4"/>
      <c r="IA94" s="4"/>
      <c r="IB94" s="4"/>
      <c r="IC94" s="4"/>
      <c r="ID94" s="4"/>
      <c r="IE94" s="4"/>
      <c r="IF94" s="4"/>
    </row>
    <row r="95" spans="1:240" ht="45">
      <c r="A95" s="560" t="s">
        <v>237</v>
      </c>
      <c r="B95" s="578" t="s">
        <v>238</v>
      </c>
      <c r="C95" s="634">
        <v>100758</v>
      </c>
      <c r="D95" s="587" t="s">
        <v>239</v>
      </c>
      <c r="E95" s="588" t="s">
        <v>51</v>
      </c>
      <c r="F95" s="544">
        <v>17</v>
      </c>
      <c r="G95" s="544">
        <v>3</v>
      </c>
      <c r="H95" s="544">
        <v>4</v>
      </c>
      <c r="I95" s="544">
        <v>3</v>
      </c>
      <c r="J95" s="544">
        <v>3</v>
      </c>
      <c r="K95" s="544">
        <v>3</v>
      </c>
      <c r="L95" s="544">
        <v>6</v>
      </c>
      <c r="M95" s="544">
        <v>1</v>
      </c>
      <c r="N95" s="521">
        <f t="shared" si="7"/>
        <v>40</v>
      </c>
      <c r="O95" s="544">
        <v>41.05</v>
      </c>
      <c r="P95" s="522">
        <f t="shared" si="5"/>
        <v>1642</v>
      </c>
      <c r="Q95" s="3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  <c r="EK95" s="4"/>
      <c r="EL95" s="4"/>
      <c r="EM95" s="4"/>
      <c r="EN95" s="4"/>
      <c r="EO95" s="4"/>
      <c r="EP95" s="4"/>
      <c r="EQ95" s="4"/>
      <c r="ER95" s="4"/>
      <c r="ES95" s="4"/>
      <c r="ET95" s="4"/>
      <c r="EU95" s="4"/>
      <c r="EV95" s="4"/>
      <c r="EW95" s="4"/>
      <c r="EX95" s="4"/>
      <c r="EY95" s="4"/>
      <c r="EZ95" s="4"/>
      <c r="FA95" s="4"/>
      <c r="FB95" s="4"/>
      <c r="FC95" s="4"/>
      <c r="FD95" s="4"/>
      <c r="FE95" s="4"/>
      <c r="FF95" s="4"/>
      <c r="FG95" s="4"/>
      <c r="FH95" s="4"/>
      <c r="FI95" s="4"/>
      <c r="FJ95" s="4"/>
      <c r="FK95" s="4"/>
      <c r="FL95" s="4"/>
      <c r="FM95" s="4"/>
      <c r="FN95" s="4"/>
      <c r="FO95" s="4"/>
      <c r="FP95" s="4"/>
      <c r="FQ95" s="4"/>
      <c r="FR95" s="4"/>
      <c r="FS95" s="4"/>
      <c r="FT95" s="4"/>
      <c r="FU95" s="4"/>
      <c r="FV95" s="4"/>
      <c r="FW95" s="4"/>
      <c r="FX95" s="4"/>
      <c r="FY95" s="4"/>
      <c r="FZ95" s="4"/>
      <c r="GA95" s="4"/>
      <c r="GB95" s="4"/>
      <c r="GC95" s="4"/>
      <c r="GD95" s="4"/>
      <c r="GE95" s="4"/>
      <c r="GF95" s="4"/>
      <c r="GG95" s="4"/>
      <c r="GH95" s="4"/>
      <c r="GI95" s="4"/>
      <c r="GJ95" s="4"/>
      <c r="GK95" s="4"/>
      <c r="GL95" s="4"/>
      <c r="GM95" s="4"/>
      <c r="GN95" s="4"/>
      <c r="GO95" s="4"/>
      <c r="GP95" s="4"/>
      <c r="GQ95" s="4"/>
      <c r="GR95" s="4"/>
      <c r="GS95" s="4"/>
      <c r="GT95" s="4"/>
      <c r="GU95" s="4"/>
      <c r="GV95" s="4"/>
      <c r="GW95" s="4"/>
      <c r="GX95" s="4"/>
      <c r="GY95" s="4"/>
      <c r="GZ95" s="4"/>
      <c r="HA95" s="4"/>
      <c r="HB95" s="4"/>
      <c r="HC95" s="4"/>
      <c r="HD95" s="4"/>
      <c r="HE95" s="4"/>
      <c r="HF95" s="4"/>
      <c r="HG95" s="4"/>
      <c r="HH95" s="4"/>
      <c r="HI95" s="4"/>
      <c r="HJ95" s="4"/>
      <c r="HK95" s="4"/>
      <c r="HL95" s="4"/>
      <c r="HM95" s="4"/>
      <c r="HN95" s="4"/>
      <c r="HO95" s="4"/>
      <c r="HP95" s="4"/>
      <c r="HQ95" s="4"/>
      <c r="HR95" s="4"/>
      <c r="HS95" s="4"/>
      <c r="HT95" s="4"/>
      <c r="HU95" s="4"/>
      <c r="HV95" s="4"/>
      <c r="HW95" s="4"/>
      <c r="HX95" s="4"/>
      <c r="HY95" s="4"/>
      <c r="HZ95" s="4"/>
      <c r="IA95" s="4"/>
      <c r="IB95" s="4"/>
      <c r="IC95" s="4"/>
      <c r="ID95" s="4"/>
      <c r="IE95" s="4"/>
      <c r="IF95" s="4"/>
    </row>
    <row r="96" spans="1:240" ht="14.25" customHeight="1">
      <c r="A96" s="560" t="s">
        <v>232</v>
      </c>
      <c r="B96" s="196" t="s">
        <v>36</v>
      </c>
      <c r="C96" s="630" t="s">
        <v>233</v>
      </c>
      <c r="D96" s="585" t="s">
        <v>234</v>
      </c>
      <c r="E96" s="599" t="s">
        <v>196</v>
      </c>
      <c r="F96" s="521">
        <v>17</v>
      </c>
      <c r="G96" s="521">
        <v>17</v>
      </c>
      <c r="H96" s="521">
        <v>17</v>
      </c>
      <c r="I96" s="521">
        <v>17</v>
      </c>
      <c r="J96" s="521">
        <v>17</v>
      </c>
      <c r="K96" s="521">
        <v>17</v>
      </c>
      <c r="L96" s="521">
        <v>17</v>
      </c>
      <c r="M96" s="521">
        <v>17</v>
      </c>
      <c r="N96" s="521">
        <f t="shared" si="7"/>
        <v>136</v>
      </c>
      <c r="O96" s="544">
        <v>11.98</v>
      </c>
      <c r="P96" s="522">
        <f t="shared" si="5"/>
        <v>1629.28</v>
      </c>
      <c r="Q96" s="3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  <c r="EK96" s="4"/>
      <c r="EL96" s="4"/>
      <c r="EM96" s="4"/>
      <c r="EN96" s="4"/>
      <c r="EO96" s="4"/>
      <c r="EP96" s="4"/>
      <c r="EQ96" s="4"/>
      <c r="ER96" s="4"/>
      <c r="ES96" s="4"/>
      <c r="ET96" s="4"/>
      <c r="EU96" s="4"/>
      <c r="EV96" s="4"/>
      <c r="EW96" s="4"/>
      <c r="EX96" s="4"/>
      <c r="EY96" s="4"/>
      <c r="EZ96" s="4"/>
      <c r="FA96" s="4"/>
      <c r="FB96" s="4"/>
      <c r="FC96" s="4"/>
      <c r="FD96" s="4"/>
      <c r="FE96" s="4"/>
      <c r="FF96" s="4"/>
      <c r="FG96" s="4"/>
      <c r="FH96" s="4"/>
      <c r="FI96" s="4"/>
      <c r="FJ96" s="4"/>
      <c r="FK96" s="4"/>
      <c r="FL96" s="4"/>
      <c r="FM96" s="4"/>
      <c r="FN96" s="4"/>
      <c r="FO96" s="4"/>
      <c r="FP96" s="4"/>
      <c r="FQ96" s="4"/>
      <c r="FR96" s="4"/>
      <c r="FS96" s="4"/>
      <c r="FT96" s="4"/>
      <c r="FU96" s="4"/>
      <c r="FV96" s="4"/>
      <c r="FW96" s="4"/>
      <c r="FX96" s="4"/>
      <c r="FY96" s="4"/>
      <c r="FZ96" s="4"/>
      <c r="GA96" s="4"/>
      <c r="GB96" s="4"/>
      <c r="GC96" s="4"/>
      <c r="GD96" s="4"/>
      <c r="GE96" s="4"/>
      <c r="GF96" s="4"/>
      <c r="GG96" s="4"/>
      <c r="GH96" s="4"/>
      <c r="GI96" s="4"/>
      <c r="GJ96" s="4"/>
      <c r="GK96" s="4"/>
      <c r="GL96" s="4"/>
      <c r="GM96" s="4"/>
      <c r="GN96" s="4"/>
      <c r="GO96" s="4"/>
      <c r="GP96" s="4"/>
      <c r="GQ96" s="4"/>
      <c r="GR96" s="4"/>
      <c r="GS96" s="4"/>
      <c r="GT96" s="4"/>
      <c r="GU96" s="4"/>
      <c r="GV96" s="4"/>
      <c r="GW96" s="4"/>
      <c r="GX96" s="4"/>
      <c r="GY96" s="4"/>
      <c r="GZ96" s="4"/>
      <c r="HA96" s="4"/>
      <c r="HB96" s="4"/>
      <c r="HC96" s="4"/>
      <c r="HD96" s="4"/>
      <c r="HE96" s="4"/>
      <c r="HF96" s="4"/>
      <c r="HG96" s="4"/>
      <c r="HH96" s="4"/>
      <c r="HI96" s="4"/>
      <c r="HJ96" s="4"/>
      <c r="HK96" s="4"/>
      <c r="HL96" s="4"/>
      <c r="HM96" s="4"/>
      <c r="HN96" s="4"/>
      <c r="HO96" s="4"/>
      <c r="HP96" s="4"/>
      <c r="HQ96" s="4"/>
      <c r="HR96" s="4"/>
      <c r="HS96" s="4"/>
      <c r="HT96" s="4"/>
      <c r="HU96" s="4"/>
      <c r="HV96" s="4"/>
      <c r="HW96" s="4"/>
      <c r="HX96" s="4"/>
      <c r="HY96" s="4"/>
      <c r="HZ96" s="4"/>
      <c r="IA96" s="4"/>
      <c r="IB96" s="4"/>
      <c r="IC96" s="4"/>
      <c r="ID96" s="4"/>
      <c r="IE96" s="4"/>
      <c r="IF96" s="4"/>
    </row>
    <row r="97" spans="1:240" ht="14.25" customHeight="1">
      <c r="A97" s="560" t="s">
        <v>330</v>
      </c>
      <c r="B97" s="196" t="s">
        <v>36</v>
      </c>
      <c r="C97" s="630" t="s">
        <v>233</v>
      </c>
      <c r="D97" s="585" t="s">
        <v>234</v>
      </c>
      <c r="E97" s="599" t="s">
        <v>196</v>
      </c>
      <c r="F97" s="521">
        <v>17</v>
      </c>
      <c r="G97" s="521">
        <v>17</v>
      </c>
      <c r="H97" s="521">
        <v>17</v>
      </c>
      <c r="I97" s="521">
        <v>17</v>
      </c>
      <c r="J97" s="521">
        <v>17</v>
      </c>
      <c r="K97" s="521">
        <v>17</v>
      </c>
      <c r="L97" s="521">
        <v>17</v>
      </c>
      <c r="M97" s="521">
        <v>17</v>
      </c>
      <c r="N97" s="528">
        <f t="shared" si="7"/>
        <v>136</v>
      </c>
      <c r="O97" s="544">
        <v>11.98</v>
      </c>
      <c r="P97" s="522">
        <f t="shared" si="5"/>
        <v>1629.28</v>
      </c>
      <c r="Q97" s="3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  <c r="EK97" s="4"/>
      <c r="EL97" s="4"/>
      <c r="EM97" s="4"/>
      <c r="EN97" s="4"/>
      <c r="EO97" s="4"/>
      <c r="EP97" s="4"/>
      <c r="EQ97" s="4"/>
      <c r="ER97" s="4"/>
      <c r="ES97" s="4"/>
      <c r="ET97" s="4"/>
      <c r="EU97" s="4"/>
      <c r="EV97" s="4"/>
      <c r="EW97" s="4"/>
      <c r="EX97" s="4"/>
      <c r="EY97" s="4"/>
      <c r="EZ97" s="4"/>
      <c r="FA97" s="4"/>
      <c r="FB97" s="4"/>
      <c r="FC97" s="4"/>
      <c r="FD97" s="4"/>
      <c r="FE97" s="4"/>
      <c r="FF97" s="4"/>
      <c r="FG97" s="4"/>
      <c r="FH97" s="4"/>
      <c r="FI97" s="4"/>
      <c r="FJ97" s="4"/>
      <c r="FK97" s="4"/>
      <c r="FL97" s="4"/>
      <c r="FM97" s="4"/>
      <c r="FN97" s="4"/>
      <c r="FO97" s="4"/>
      <c r="FP97" s="4"/>
      <c r="FQ97" s="4"/>
      <c r="FR97" s="4"/>
      <c r="FS97" s="4"/>
      <c r="FT97" s="4"/>
      <c r="FU97" s="4"/>
      <c r="FV97" s="4"/>
      <c r="FW97" s="4"/>
      <c r="FX97" s="4"/>
      <c r="FY97" s="4"/>
      <c r="FZ97" s="4"/>
      <c r="GA97" s="4"/>
      <c r="GB97" s="4"/>
      <c r="GC97" s="4"/>
      <c r="GD97" s="4"/>
      <c r="GE97" s="4"/>
      <c r="GF97" s="4"/>
      <c r="GG97" s="4"/>
      <c r="GH97" s="4"/>
      <c r="GI97" s="4"/>
      <c r="GJ97" s="4"/>
      <c r="GK97" s="4"/>
      <c r="GL97" s="4"/>
      <c r="GM97" s="4"/>
      <c r="GN97" s="4"/>
      <c r="GO97" s="4"/>
      <c r="GP97" s="4"/>
      <c r="GQ97" s="4"/>
      <c r="GR97" s="4"/>
      <c r="GS97" s="4"/>
      <c r="GT97" s="4"/>
      <c r="GU97" s="4"/>
      <c r="GV97" s="4"/>
      <c r="GW97" s="4"/>
      <c r="GX97" s="4"/>
      <c r="GY97" s="4"/>
      <c r="GZ97" s="4"/>
      <c r="HA97" s="4"/>
      <c r="HB97" s="4"/>
      <c r="HC97" s="4"/>
      <c r="HD97" s="4"/>
      <c r="HE97" s="4"/>
      <c r="HF97" s="4"/>
      <c r="HG97" s="4"/>
      <c r="HH97" s="4"/>
      <c r="HI97" s="4"/>
      <c r="HJ97" s="4"/>
      <c r="HK97" s="4"/>
      <c r="HL97" s="4"/>
      <c r="HM97" s="4"/>
      <c r="HN97" s="4"/>
      <c r="HO97" s="4"/>
      <c r="HP97" s="4"/>
      <c r="HQ97" s="4"/>
      <c r="HR97" s="4"/>
      <c r="HS97" s="4"/>
      <c r="HT97" s="4"/>
      <c r="HU97" s="4"/>
      <c r="HV97" s="4"/>
      <c r="HW97" s="4"/>
      <c r="HX97" s="4"/>
      <c r="HY97" s="4"/>
      <c r="HZ97" s="4"/>
      <c r="IA97" s="4"/>
      <c r="IB97" s="4"/>
      <c r="IC97" s="4"/>
      <c r="ID97" s="4"/>
      <c r="IE97" s="4"/>
      <c r="IF97" s="4"/>
    </row>
    <row r="98" spans="1:240" ht="14.25" customHeight="1">
      <c r="A98" s="560" t="s">
        <v>490</v>
      </c>
      <c r="B98" s="196" t="s">
        <v>36</v>
      </c>
      <c r="C98" s="630" t="s">
        <v>233</v>
      </c>
      <c r="D98" s="585" t="s">
        <v>491</v>
      </c>
      <c r="E98" s="599" t="s">
        <v>196</v>
      </c>
      <c r="F98" s="521">
        <v>17</v>
      </c>
      <c r="G98" s="521">
        <v>17</v>
      </c>
      <c r="H98" s="521">
        <v>17</v>
      </c>
      <c r="I98" s="521">
        <v>17</v>
      </c>
      <c r="J98" s="521">
        <v>17</v>
      </c>
      <c r="K98" s="521">
        <v>17</v>
      </c>
      <c r="L98" s="521">
        <v>17</v>
      </c>
      <c r="M98" s="521">
        <v>17</v>
      </c>
      <c r="N98" s="545">
        <f t="shared" si="7"/>
        <v>136</v>
      </c>
      <c r="O98" s="544">
        <v>11.98</v>
      </c>
      <c r="P98" s="551">
        <f t="shared" si="5"/>
        <v>1629.28</v>
      </c>
      <c r="Q98" s="3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  <c r="EK98" s="4"/>
      <c r="EL98" s="4"/>
      <c r="EM98" s="4"/>
      <c r="EN98" s="4"/>
      <c r="EO98" s="4"/>
      <c r="EP98" s="4"/>
      <c r="EQ98" s="4"/>
      <c r="ER98" s="4"/>
      <c r="ES98" s="4"/>
      <c r="ET98" s="4"/>
      <c r="EU98" s="4"/>
      <c r="EV98" s="4"/>
      <c r="EW98" s="4"/>
      <c r="EX98" s="4"/>
      <c r="EY98" s="4"/>
      <c r="EZ98" s="4"/>
      <c r="FA98" s="4"/>
      <c r="FB98" s="4"/>
      <c r="FC98" s="4"/>
      <c r="FD98" s="4"/>
      <c r="FE98" s="4"/>
      <c r="FF98" s="4"/>
      <c r="FG98" s="4"/>
      <c r="FH98" s="4"/>
      <c r="FI98" s="4"/>
      <c r="FJ98" s="4"/>
      <c r="FK98" s="4"/>
      <c r="FL98" s="4"/>
      <c r="FM98" s="4"/>
      <c r="FN98" s="4"/>
      <c r="FO98" s="4"/>
      <c r="FP98" s="4"/>
      <c r="FQ98" s="4"/>
      <c r="FR98" s="4"/>
      <c r="FS98" s="4"/>
      <c r="FT98" s="4"/>
      <c r="FU98" s="4"/>
      <c r="FV98" s="4"/>
      <c r="FW98" s="4"/>
      <c r="FX98" s="4"/>
      <c r="FY98" s="4"/>
      <c r="FZ98" s="4"/>
      <c r="GA98" s="4"/>
      <c r="GB98" s="4"/>
      <c r="GC98" s="4"/>
      <c r="GD98" s="4"/>
      <c r="GE98" s="4"/>
      <c r="GF98" s="4"/>
      <c r="GG98" s="4"/>
      <c r="GH98" s="4"/>
      <c r="GI98" s="4"/>
      <c r="GJ98" s="4"/>
      <c r="GK98" s="4"/>
      <c r="GL98" s="4"/>
      <c r="GM98" s="4"/>
      <c r="GN98" s="4"/>
      <c r="GO98" s="4"/>
      <c r="GP98" s="4"/>
      <c r="GQ98" s="4"/>
      <c r="GR98" s="4"/>
      <c r="GS98" s="4"/>
      <c r="GT98" s="4"/>
      <c r="GU98" s="4"/>
      <c r="GV98" s="4"/>
      <c r="GW98" s="4"/>
      <c r="GX98" s="4"/>
      <c r="GY98" s="4"/>
      <c r="GZ98" s="4"/>
      <c r="HA98" s="4"/>
      <c r="HB98" s="4"/>
      <c r="HC98" s="4"/>
      <c r="HD98" s="4"/>
      <c r="HE98" s="4"/>
      <c r="HF98" s="4"/>
      <c r="HG98" s="4"/>
      <c r="HH98" s="4"/>
      <c r="HI98" s="4"/>
      <c r="HJ98" s="4"/>
      <c r="HK98" s="4"/>
      <c r="HL98" s="4"/>
      <c r="HM98" s="4"/>
      <c r="HN98" s="4"/>
      <c r="HO98" s="4"/>
      <c r="HP98" s="4"/>
      <c r="HQ98" s="4"/>
      <c r="HR98" s="4"/>
      <c r="HS98" s="4"/>
      <c r="HT98" s="4"/>
      <c r="HU98" s="4"/>
      <c r="HV98" s="4"/>
      <c r="HW98" s="4"/>
      <c r="HX98" s="4"/>
      <c r="HY98" s="4"/>
      <c r="HZ98" s="4"/>
      <c r="IA98" s="4"/>
      <c r="IB98" s="4"/>
      <c r="IC98" s="4"/>
      <c r="ID98" s="4"/>
      <c r="IE98" s="4"/>
      <c r="IF98" s="4"/>
    </row>
    <row r="99" spans="1:240" ht="45">
      <c r="A99" s="560" t="s">
        <v>415</v>
      </c>
      <c r="B99" s="578" t="s">
        <v>36</v>
      </c>
      <c r="C99" s="645">
        <v>100758</v>
      </c>
      <c r="D99" s="587" t="s">
        <v>239</v>
      </c>
      <c r="E99" s="600" t="s">
        <v>336</v>
      </c>
      <c r="F99" s="544">
        <v>9</v>
      </c>
      <c r="G99" s="544">
        <v>6</v>
      </c>
      <c r="H99" s="544">
        <v>5</v>
      </c>
      <c r="I99" s="544">
        <v>5</v>
      </c>
      <c r="J99" s="544">
        <v>5</v>
      </c>
      <c r="K99" s="544">
        <v>5</v>
      </c>
      <c r="L99" s="544">
        <v>4</v>
      </c>
      <c r="M99" s="544">
        <v>0</v>
      </c>
      <c r="N99" s="528">
        <f t="shared" si="7"/>
        <v>39</v>
      </c>
      <c r="O99" s="544">
        <v>41.05</v>
      </c>
      <c r="P99" s="522">
        <f t="shared" si="5"/>
        <v>1600.9499999999998</v>
      </c>
      <c r="Q99" s="3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  <c r="EK99" s="4"/>
      <c r="EL99" s="4"/>
      <c r="EM99" s="4"/>
      <c r="EN99" s="4"/>
      <c r="EO99" s="4"/>
      <c r="EP99" s="4"/>
      <c r="EQ99" s="4"/>
      <c r="ER99" s="4"/>
      <c r="ES99" s="4"/>
      <c r="ET99" s="4"/>
      <c r="EU99" s="4"/>
      <c r="EV99" s="4"/>
      <c r="EW99" s="4"/>
      <c r="EX99" s="4"/>
      <c r="EY99" s="4"/>
      <c r="EZ99" s="4"/>
      <c r="FA99" s="4"/>
      <c r="FB99" s="4"/>
      <c r="FC99" s="4"/>
      <c r="FD99" s="4"/>
      <c r="FE99" s="4"/>
      <c r="FF99" s="4"/>
      <c r="FG99" s="4"/>
      <c r="FH99" s="4"/>
      <c r="FI99" s="4"/>
      <c r="FJ99" s="4"/>
      <c r="FK99" s="4"/>
      <c r="FL99" s="4"/>
      <c r="FM99" s="4"/>
      <c r="FN99" s="4"/>
      <c r="FO99" s="4"/>
      <c r="FP99" s="4"/>
      <c r="FQ99" s="4"/>
      <c r="FR99" s="4"/>
      <c r="FS99" s="4"/>
      <c r="FT99" s="4"/>
      <c r="FU99" s="4"/>
      <c r="FV99" s="4"/>
      <c r="FW99" s="4"/>
      <c r="FX99" s="4"/>
      <c r="FY99" s="4"/>
      <c r="FZ99" s="4"/>
      <c r="GA99" s="4"/>
      <c r="GB99" s="4"/>
      <c r="GC99" s="4"/>
      <c r="GD99" s="4"/>
      <c r="GE99" s="4"/>
      <c r="GF99" s="4"/>
      <c r="GG99" s="4"/>
      <c r="GH99" s="4"/>
      <c r="GI99" s="4"/>
      <c r="GJ99" s="4"/>
      <c r="GK99" s="4"/>
      <c r="GL99" s="4"/>
      <c r="GM99" s="4"/>
      <c r="GN99" s="4"/>
      <c r="GO99" s="4"/>
      <c r="GP99" s="4"/>
      <c r="GQ99" s="4"/>
      <c r="GR99" s="4"/>
      <c r="GS99" s="4"/>
      <c r="GT99" s="4"/>
      <c r="GU99" s="4"/>
      <c r="GV99" s="4"/>
      <c r="GW99" s="4"/>
      <c r="GX99" s="4"/>
      <c r="GY99" s="4"/>
      <c r="GZ99" s="4"/>
      <c r="HA99" s="4"/>
      <c r="HB99" s="4"/>
      <c r="HC99" s="4"/>
      <c r="HD99" s="4"/>
      <c r="HE99" s="4"/>
      <c r="HF99" s="4"/>
      <c r="HG99" s="4"/>
      <c r="HH99" s="4"/>
      <c r="HI99" s="4"/>
      <c r="HJ99" s="4"/>
      <c r="HK99" s="4"/>
      <c r="HL99" s="4"/>
      <c r="HM99" s="4"/>
      <c r="HN99" s="4"/>
      <c r="HO99" s="4"/>
      <c r="HP99" s="4"/>
      <c r="HQ99" s="4"/>
      <c r="HR99" s="4"/>
      <c r="HS99" s="4"/>
      <c r="HT99" s="4"/>
      <c r="HU99" s="4"/>
      <c r="HV99" s="4"/>
      <c r="HW99" s="4"/>
      <c r="HX99" s="4"/>
      <c r="HY99" s="4"/>
      <c r="HZ99" s="4"/>
      <c r="IA99" s="4"/>
      <c r="IB99" s="4"/>
      <c r="IC99" s="4"/>
      <c r="ID99" s="4"/>
      <c r="IE99" s="4"/>
      <c r="IF99" s="4"/>
    </row>
    <row r="100" spans="1:240" ht="22.5">
      <c r="A100" s="198" t="s">
        <v>518</v>
      </c>
      <c r="B100" s="583" t="s">
        <v>107</v>
      </c>
      <c r="C100" s="652">
        <v>96986</v>
      </c>
      <c r="D100" s="587" t="s">
        <v>519</v>
      </c>
      <c r="E100" s="600" t="s">
        <v>29</v>
      </c>
      <c r="F100" s="554">
        <v>11</v>
      </c>
      <c r="G100" s="554">
        <v>0</v>
      </c>
      <c r="H100" s="554">
        <v>0</v>
      </c>
      <c r="I100" s="554">
        <v>0</v>
      </c>
      <c r="J100" s="554">
        <v>0</v>
      </c>
      <c r="K100" s="554">
        <v>0</v>
      </c>
      <c r="L100" s="554">
        <v>0</v>
      </c>
      <c r="M100" s="554">
        <v>0</v>
      </c>
      <c r="N100" s="528">
        <f t="shared" si="7"/>
        <v>11</v>
      </c>
      <c r="O100" s="979">
        <v>142.82</v>
      </c>
      <c r="P100" s="522">
        <f t="shared" si="5"/>
        <v>1571.02</v>
      </c>
      <c r="Q100" s="3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  <c r="EK100" s="4"/>
      <c r="EL100" s="4"/>
      <c r="EM100" s="4"/>
      <c r="EN100" s="4"/>
      <c r="EO100" s="4"/>
      <c r="EP100" s="4"/>
      <c r="EQ100" s="4"/>
      <c r="ER100" s="4"/>
      <c r="ES100" s="4"/>
      <c r="ET100" s="4"/>
      <c r="EU100" s="4"/>
      <c r="EV100" s="4"/>
      <c r="EW100" s="4"/>
      <c r="EX100" s="4"/>
      <c r="EY100" s="4"/>
      <c r="EZ100" s="4"/>
      <c r="FA100" s="4"/>
      <c r="FB100" s="4"/>
      <c r="FC100" s="4"/>
      <c r="FD100" s="4"/>
      <c r="FE100" s="4"/>
      <c r="FF100" s="4"/>
      <c r="FG100" s="4"/>
      <c r="FH100" s="4"/>
      <c r="FI100" s="4"/>
      <c r="FJ100" s="4"/>
      <c r="FK100" s="4"/>
      <c r="FL100" s="4"/>
      <c r="FM100" s="4"/>
      <c r="FN100" s="4"/>
      <c r="FO100" s="4"/>
      <c r="FP100" s="4"/>
      <c r="FQ100" s="4"/>
      <c r="FR100" s="4"/>
      <c r="FS100" s="4"/>
      <c r="FT100" s="4"/>
      <c r="FU100" s="4"/>
      <c r="FV100" s="4"/>
      <c r="FW100" s="4"/>
      <c r="FX100" s="4"/>
      <c r="FY100" s="4"/>
      <c r="FZ100" s="4"/>
      <c r="GA100" s="4"/>
      <c r="GB100" s="4"/>
      <c r="GC100" s="4"/>
      <c r="GD100" s="4"/>
      <c r="GE100" s="4"/>
      <c r="GF100" s="4"/>
      <c r="GG100" s="4"/>
      <c r="GH100" s="4"/>
      <c r="GI100" s="4"/>
      <c r="GJ100" s="4"/>
      <c r="GK100" s="4"/>
      <c r="GL100" s="4"/>
      <c r="GM100" s="4"/>
      <c r="GN100" s="4"/>
      <c r="GO100" s="4"/>
      <c r="GP100" s="4"/>
      <c r="GQ100" s="4"/>
      <c r="GR100" s="4"/>
      <c r="GS100" s="4"/>
      <c r="GT100" s="4"/>
      <c r="GU100" s="4"/>
      <c r="GV100" s="4"/>
      <c r="GW100" s="4"/>
      <c r="GX100" s="4"/>
      <c r="GY100" s="4"/>
      <c r="GZ100" s="4"/>
      <c r="HA100" s="4"/>
      <c r="HB100" s="4"/>
      <c r="HC100" s="4"/>
      <c r="HD100" s="4"/>
      <c r="HE100" s="4"/>
      <c r="HF100" s="4"/>
      <c r="HG100" s="4"/>
      <c r="HH100" s="4"/>
      <c r="HI100" s="4"/>
      <c r="HJ100" s="4"/>
      <c r="HK100" s="4"/>
      <c r="HL100" s="4"/>
      <c r="HM100" s="4"/>
      <c r="HN100" s="4"/>
      <c r="HO100" s="4"/>
      <c r="HP100" s="4"/>
      <c r="HQ100" s="4"/>
      <c r="HR100" s="4"/>
      <c r="HS100" s="4"/>
      <c r="HT100" s="4"/>
      <c r="HU100" s="4"/>
      <c r="HV100" s="4"/>
      <c r="HW100" s="4"/>
      <c r="HX100" s="4"/>
      <c r="HY100" s="4"/>
      <c r="HZ100" s="4"/>
      <c r="IA100" s="4"/>
      <c r="IB100" s="4"/>
      <c r="IC100" s="4"/>
      <c r="ID100" s="4"/>
      <c r="IE100" s="4"/>
      <c r="IF100" s="4"/>
    </row>
    <row r="101" spans="1:240" ht="22.5">
      <c r="A101" s="560" t="s">
        <v>453</v>
      </c>
      <c r="B101" s="244" t="s">
        <v>36</v>
      </c>
      <c r="C101" s="632">
        <v>92890</v>
      </c>
      <c r="D101" s="586" t="s">
        <v>213</v>
      </c>
      <c r="E101" s="597" t="s">
        <v>196</v>
      </c>
      <c r="F101" s="521">
        <v>1</v>
      </c>
      <c r="G101" s="521">
        <v>1</v>
      </c>
      <c r="H101" s="521">
        <v>1</v>
      </c>
      <c r="I101" s="521">
        <v>1</v>
      </c>
      <c r="J101" s="521">
        <v>1</v>
      </c>
      <c r="K101" s="521">
        <v>1</v>
      </c>
      <c r="L101" s="521">
        <v>1</v>
      </c>
      <c r="M101" s="521">
        <v>0</v>
      </c>
      <c r="N101" s="528">
        <f t="shared" si="7"/>
        <v>7</v>
      </c>
      <c r="O101" s="544">
        <v>204.45</v>
      </c>
      <c r="P101" s="522">
        <f t="shared" si="5"/>
        <v>1431.1499999999999</v>
      </c>
      <c r="Q101" s="3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  <c r="EK101" s="4"/>
      <c r="EL101" s="4"/>
      <c r="EM101" s="4"/>
      <c r="EN101" s="4"/>
      <c r="EO101" s="4"/>
      <c r="EP101" s="4"/>
      <c r="EQ101" s="4"/>
      <c r="ER101" s="4"/>
      <c r="ES101" s="4"/>
      <c r="ET101" s="4"/>
      <c r="EU101" s="4"/>
      <c r="EV101" s="4"/>
      <c r="EW101" s="4"/>
      <c r="EX101" s="4"/>
      <c r="EY101" s="4"/>
      <c r="EZ101" s="4"/>
      <c r="FA101" s="4"/>
      <c r="FB101" s="4"/>
      <c r="FC101" s="4"/>
      <c r="FD101" s="4"/>
      <c r="FE101" s="4"/>
      <c r="FF101" s="4"/>
      <c r="FG101" s="4"/>
      <c r="FH101" s="4"/>
      <c r="FI101" s="4"/>
      <c r="FJ101" s="4"/>
      <c r="FK101" s="4"/>
      <c r="FL101" s="4"/>
      <c r="FM101" s="4"/>
      <c r="FN101" s="4"/>
      <c r="FO101" s="4"/>
      <c r="FP101" s="4"/>
      <c r="FQ101" s="4"/>
      <c r="FR101" s="4"/>
      <c r="FS101" s="4"/>
      <c r="FT101" s="4"/>
      <c r="FU101" s="4"/>
      <c r="FV101" s="4"/>
      <c r="FW101" s="4"/>
      <c r="FX101" s="4"/>
      <c r="FY101" s="4"/>
      <c r="FZ101" s="4"/>
      <c r="GA101" s="4"/>
      <c r="GB101" s="4"/>
      <c r="GC101" s="4"/>
      <c r="GD101" s="4"/>
      <c r="GE101" s="4"/>
      <c r="GF101" s="4"/>
      <c r="GG101" s="4"/>
      <c r="GH101" s="4"/>
      <c r="GI101" s="4"/>
      <c r="GJ101" s="4"/>
      <c r="GK101" s="4"/>
      <c r="GL101" s="4"/>
      <c r="GM101" s="4"/>
      <c r="GN101" s="4"/>
      <c r="GO101" s="4"/>
      <c r="GP101" s="4"/>
      <c r="GQ101" s="4"/>
      <c r="GR101" s="4"/>
      <c r="GS101" s="4"/>
      <c r="GT101" s="4"/>
      <c r="GU101" s="4"/>
      <c r="GV101" s="4"/>
      <c r="GW101" s="4"/>
      <c r="GX101" s="4"/>
      <c r="GY101" s="4"/>
      <c r="GZ101" s="4"/>
      <c r="HA101" s="4"/>
      <c r="HB101" s="4"/>
      <c r="HC101" s="4"/>
      <c r="HD101" s="4"/>
      <c r="HE101" s="4"/>
      <c r="HF101" s="4"/>
      <c r="HG101" s="4"/>
      <c r="HH101" s="4"/>
      <c r="HI101" s="4"/>
      <c r="HJ101" s="4"/>
      <c r="HK101" s="4"/>
      <c r="HL101" s="4"/>
      <c r="HM101" s="4"/>
      <c r="HN101" s="4"/>
      <c r="HO101" s="4"/>
      <c r="HP101" s="4"/>
      <c r="HQ101" s="4"/>
      <c r="HR101" s="4"/>
      <c r="HS101" s="4"/>
      <c r="HT101" s="4"/>
      <c r="HU101" s="4"/>
      <c r="HV101" s="4"/>
      <c r="HW101" s="4"/>
      <c r="HX101" s="4"/>
      <c r="HY101" s="4"/>
      <c r="HZ101" s="4"/>
      <c r="IA101" s="4"/>
      <c r="IB101" s="4"/>
      <c r="IC101" s="4"/>
      <c r="ID101" s="4"/>
      <c r="IE101" s="4"/>
      <c r="IF101" s="4"/>
    </row>
    <row r="102" spans="1:240" ht="27.75" customHeight="1">
      <c r="A102" s="560" t="s">
        <v>545</v>
      </c>
      <c r="B102" s="578" t="s">
        <v>538</v>
      </c>
      <c r="C102" s="645">
        <v>59</v>
      </c>
      <c r="D102" s="964" t="s">
        <v>905</v>
      </c>
      <c r="E102" s="588" t="s">
        <v>540</v>
      </c>
      <c r="F102" s="980">
        <v>40</v>
      </c>
      <c r="G102" s="980">
        <v>40</v>
      </c>
      <c r="H102" s="980">
        <v>40</v>
      </c>
      <c r="I102" s="980">
        <v>40</v>
      </c>
      <c r="J102" s="980">
        <v>40</v>
      </c>
      <c r="K102" s="980">
        <v>40</v>
      </c>
      <c r="L102" s="980">
        <v>40</v>
      </c>
      <c r="M102" s="980">
        <v>40</v>
      </c>
      <c r="N102" s="545">
        <f t="shared" si="7"/>
        <v>320</v>
      </c>
      <c r="O102" s="979">
        <v>4.45</v>
      </c>
      <c r="P102" s="551">
        <f t="shared" si="5"/>
        <v>1424</v>
      </c>
      <c r="Q102" s="3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  <c r="EK102" s="4"/>
      <c r="EL102" s="4"/>
      <c r="EM102" s="4"/>
      <c r="EN102" s="4"/>
      <c r="EO102" s="4"/>
      <c r="EP102" s="4"/>
      <c r="EQ102" s="4"/>
      <c r="ER102" s="4"/>
      <c r="ES102" s="4"/>
      <c r="ET102" s="4"/>
      <c r="EU102" s="4"/>
      <c r="EV102" s="4"/>
      <c r="EW102" s="4"/>
      <c r="EX102" s="4"/>
      <c r="EY102" s="4"/>
      <c r="EZ102" s="4"/>
      <c r="FA102" s="4"/>
      <c r="FB102" s="4"/>
      <c r="FC102" s="4"/>
      <c r="FD102" s="4"/>
      <c r="FE102" s="4"/>
      <c r="FF102" s="4"/>
      <c r="FG102" s="4"/>
      <c r="FH102" s="4"/>
      <c r="FI102" s="4"/>
      <c r="FJ102" s="4"/>
      <c r="FK102" s="4"/>
      <c r="FL102" s="4"/>
      <c r="FM102" s="4"/>
      <c r="FN102" s="4"/>
      <c r="FO102" s="4"/>
      <c r="FP102" s="4"/>
      <c r="FQ102" s="4"/>
      <c r="FR102" s="4"/>
      <c r="FS102" s="4"/>
      <c r="FT102" s="4"/>
      <c r="FU102" s="4"/>
      <c r="FV102" s="4"/>
      <c r="FW102" s="4"/>
      <c r="FX102" s="4"/>
      <c r="FY102" s="4"/>
      <c r="FZ102" s="4"/>
      <c r="GA102" s="4"/>
      <c r="GB102" s="4"/>
      <c r="GC102" s="4"/>
      <c r="GD102" s="4"/>
      <c r="GE102" s="4"/>
      <c r="GF102" s="4"/>
      <c r="GG102" s="4"/>
      <c r="GH102" s="4"/>
      <c r="GI102" s="4"/>
      <c r="GJ102" s="4"/>
      <c r="GK102" s="4"/>
      <c r="GL102" s="4"/>
      <c r="GM102" s="4"/>
      <c r="GN102" s="4"/>
      <c r="GO102" s="4"/>
      <c r="GP102" s="4"/>
      <c r="GQ102" s="4"/>
      <c r="GR102" s="4"/>
      <c r="GS102" s="4"/>
      <c r="GT102" s="4"/>
      <c r="GU102" s="4"/>
      <c r="GV102" s="4"/>
      <c r="GW102" s="4"/>
      <c r="GX102" s="4"/>
      <c r="GY102" s="4"/>
      <c r="GZ102" s="4"/>
      <c r="HA102" s="4"/>
      <c r="HB102" s="4"/>
      <c r="HC102" s="4"/>
      <c r="HD102" s="4"/>
      <c r="HE102" s="4"/>
      <c r="HF102" s="4"/>
      <c r="HG102" s="4"/>
      <c r="HH102" s="4"/>
      <c r="HI102" s="4"/>
      <c r="HJ102" s="4"/>
      <c r="HK102" s="4"/>
      <c r="HL102" s="4"/>
      <c r="HM102" s="4"/>
      <c r="HN102" s="4"/>
      <c r="HO102" s="4"/>
      <c r="HP102" s="4"/>
      <c r="HQ102" s="4"/>
      <c r="HR102" s="4"/>
      <c r="HS102" s="4"/>
      <c r="HT102" s="4"/>
      <c r="HU102" s="4"/>
      <c r="HV102" s="4"/>
      <c r="HW102" s="4"/>
      <c r="HX102" s="4"/>
      <c r="HY102" s="4"/>
      <c r="HZ102" s="4"/>
      <c r="IA102" s="4"/>
      <c r="IB102" s="4"/>
      <c r="IC102" s="4"/>
      <c r="ID102" s="4"/>
      <c r="IE102" s="4"/>
      <c r="IF102" s="4"/>
    </row>
    <row r="103" spans="1:240" ht="22.5">
      <c r="A103" s="560" t="s">
        <v>557</v>
      </c>
      <c r="B103" s="578" t="s">
        <v>538</v>
      </c>
      <c r="C103" s="645">
        <v>59</v>
      </c>
      <c r="D103" s="964" t="s">
        <v>558</v>
      </c>
      <c r="E103" s="588" t="s">
        <v>540</v>
      </c>
      <c r="F103" s="980">
        <v>40</v>
      </c>
      <c r="G103" s="980">
        <v>40</v>
      </c>
      <c r="H103" s="980">
        <v>40</v>
      </c>
      <c r="I103" s="980">
        <v>40</v>
      </c>
      <c r="J103" s="980">
        <v>40</v>
      </c>
      <c r="K103" s="980">
        <v>40</v>
      </c>
      <c r="L103" s="980">
        <v>40</v>
      </c>
      <c r="M103" s="980">
        <v>40</v>
      </c>
      <c r="N103" s="545">
        <f t="shared" si="7"/>
        <v>320</v>
      </c>
      <c r="O103" s="979">
        <v>4.41</v>
      </c>
      <c r="P103" s="551">
        <f t="shared" si="5"/>
        <v>1411.2</v>
      </c>
      <c r="Q103" s="3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  <c r="EK103" s="4"/>
      <c r="EL103" s="4"/>
      <c r="EM103" s="4"/>
      <c r="EN103" s="4"/>
      <c r="EO103" s="4"/>
      <c r="EP103" s="4"/>
      <c r="EQ103" s="4"/>
      <c r="ER103" s="4"/>
      <c r="ES103" s="4"/>
      <c r="ET103" s="4"/>
      <c r="EU103" s="4"/>
      <c r="EV103" s="4"/>
      <c r="EW103" s="4"/>
      <c r="EX103" s="4"/>
      <c r="EY103" s="4"/>
      <c r="EZ103" s="4"/>
      <c r="FA103" s="4"/>
      <c r="FB103" s="4"/>
      <c r="FC103" s="4"/>
      <c r="FD103" s="4"/>
      <c r="FE103" s="4"/>
      <c r="FF103" s="4"/>
      <c r="FG103" s="4"/>
      <c r="FH103" s="4"/>
      <c r="FI103" s="4"/>
      <c r="FJ103" s="4"/>
      <c r="FK103" s="4"/>
      <c r="FL103" s="4"/>
      <c r="FM103" s="4"/>
      <c r="FN103" s="4"/>
      <c r="FO103" s="4"/>
      <c r="FP103" s="4"/>
      <c r="FQ103" s="4"/>
      <c r="FR103" s="4"/>
      <c r="FS103" s="4"/>
      <c r="FT103" s="4"/>
      <c r="FU103" s="4"/>
      <c r="FV103" s="4"/>
      <c r="FW103" s="4"/>
      <c r="FX103" s="4"/>
      <c r="FY103" s="4"/>
      <c r="FZ103" s="4"/>
      <c r="GA103" s="4"/>
      <c r="GB103" s="4"/>
      <c r="GC103" s="4"/>
      <c r="GD103" s="4"/>
      <c r="GE103" s="4"/>
      <c r="GF103" s="4"/>
      <c r="GG103" s="4"/>
      <c r="GH103" s="4"/>
      <c r="GI103" s="4"/>
      <c r="GJ103" s="4"/>
      <c r="GK103" s="4"/>
      <c r="GL103" s="4"/>
      <c r="GM103" s="4"/>
      <c r="GN103" s="4"/>
      <c r="GO103" s="4"/>
      <c r="GP103" s="4"/>
      <c r="GQ103" s="4"/>
      <c r="GR103" s="4"/>
      <c r="GS103" s="4"/>
      <c r="GT103" s="4"/>
      <c r="GU103" s="4"/>
      <c r="GV103" s="4"/>
      <c r="GW103" s="4"/>
      <c r="GX103" s="4"/>
      <c r="GY103" s="4"/>
      <c r="GZ103" s="4"/>
      <c r="HA103" s="4"/>
      <c r="HB103" s="4"/>
      <c r="HC103" s="4"/>
      <c r="HD103" s="4"/>
      <c r="HE103" s="4"/>
      <c r="HF103" s="4"/>
      <c r="HG103" s="4"/>
      <c r="HH103" s="4"/>
      <c r="HI103" s="4"/>
      <c r="HJ103" s="4"/>
      <c r="HK103" s="4"/>
      <c r="HL103" s="4"/>
      <c r="HM103" s="4"/>
      <c r="HN103" s="4"/>
      <c r="HO103" s="4"/>
      <c r="HP103" s="4"/>
      <c r="HQ103" s="4"/>
      <c r="HR103" s="4"/>
      <c r="HS103" s="4"/>
      <c r="HT103" s="4"/>
      <c r="HU103" s="4"/>
      <c r="HV103" s="4"/>
      <c r="HW103" s="4"/>
      <c r="HX103" s="4"/>
      <c r="HY103" s="4"/>
      <c r="HZ103" s="4"/>
      <c r="IA103" s="4"/>
      <c r="IB103" s="4"/>
      <c r="IC103" s="4"/>
      <c r="ID103" s="4"/>
      <c r="IE103" s="4"/>
      <c r="IF103" s="4"/>
    </row>
    <row r="104" spans="1:240" ht="22.5">
      <c r="A104" s="560" t="s">
        <v>537</v>
      </c>
      <c r="B104" s="578" t="s">
        <v>538</v>
      </c>
      <c r="C104" s="645">
        <v>59</v>
      </c>
      <c r="D104" s="964" t="s">
        <v>906</v>
      </c>
      <c r="E104" s="588" t="s">
        <v>540</v>
      </c>
      <c r="F104" s="980">
        <v>40</v>
      </c>
      <c r="G104" s="980">
        <v>40</v>
      </c>
      <c r="H104" s="980">
        <v>40</v>
      </c>
      <c r="I104" s="980">
        <v>40</v>
      </c>
      <c r="J104" s="980">
        <v>40</v>
      </c>
      <c r="K104" s="980">
        <v>40</v>
      </c>
      <c r="L104" s="980">
        <v>40</v>
      </c>
      <c r="M104" s="980">
        <v>40</v>
      </c>
      <c r="N104" s="545">
        <f t="shared" si="7"/>
        <v>320</v>
      </c>
      <c r="O104" s="979">
        <v>4.38</v>
      </c>
      <c r="P104" s="551">
        <f t="shared" si="5"/>
        <v>1401.6</v>
      </c>
      <c r="Q104" s="3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  <c r="EK104" s="4"/>
      <c r="EL104" s="4"/>
      <c r="EM104" s="4"/>
      <c r="EN104" s="4"/>
      <c r="EO104" s="4"/>
      <c r="EP104" s="4"/>
      <c r="EQ104" s="4"/>
      <c r="ER104" s="4"/>
      <c r="ES104" s="4"/>
      <c r="ET104" s="4"/>
      <c r="EU104" s="4"/>
      <c r="EV104" s="4"/>
      <c r="EW104" s="4"/>
      <c r="EX104" s="4"/>
      <c r="EY104" s="4"/>
      <c r="EZ104" s="4"/>
      <c r="FA104" s="4"/>
      <c r="FB104" s="4"/>
      <c r="FC104" s="4"/>
      <c r="FD104" s="4"/>
      <c r="FE104" s="4"/>
      <c r="FF104" s="4"/>
      <c r="FG104" s="4"/>
      <c r="FH104" s="4"/>
      <c r="FI104" s="4"/>
      <c r="FJ104" s="4"/>
      <c r="FK104" s="4"/>
      <c r="FL104" s="4"/>
      <c r="FM104" s="4"/>
      <c r="FN104" s="4"/>
      <c r="FO104" s="4"/>
      <c r="FP104" s="4"/>
      <c r="FQ104" s="4"/>
      <c r="FR104" s="4"/>
      <c r="FS104" s="4"/>
      <c r="FT104" s="4"/>
      <c r="FU104" s="4"/>
      <c r="FV104" s="4"/>
      <c r="FW104" s="4"/>
      <c r="FX104" s="4"/>
      <c r="FY104" s="4"/>
      <c r="FZ104" s="4"/>
      <c r="GA104" s="4"/>
      <c r="GB104" s="4"/>
      <c r="GC104" s="4"/>
      <c r="GD104" s="4"/>
      <c r="GE104" s="4"/>
      <c r="GF104" s="4"/>
      <c r="GG104" s="4"/>
      <c r="GH104" s="4"/>
      <c r="GI104" s="4"/>
      <c r="GJ104" s="4"/>
      <c r="GK104" s="4"/>
      <c r="GL104" s="4"/>
      <c r="GM104" s="4"/>
      <c r="GN104" s="4"/>
      <c r="GO104" s="4"/>
      <c r="GP104" s="4"/>
      <c r="GQ104" s="4"/>
      <c r="GR104" s="4"/>
      <c r="GS104" s="4"/>
      <c r="GT104" s="4"/>
      <c r="GU104" s="4"/>
      <c r="GV104" s="4"/>
      <c r="GW104" s="4"/>
      <c r="GX104" s="4"/>
      <c r="GY104" s="4"/>
      <c r="GZ104" s="4"/>
      <c r="HA104" s="4"/>
      <c r="HB104" s="4"/>
      <c r="HC104" s="4"/>
      <c r="HD104" s="4"/>
      <c r="HE104" s="4"/>
      <c r="HF104" s="4"/>
      <c r="HG104" s="4"/>
      <c r="HH104" s="4"/>
      <c r="HI104" s="4"/>
      <c r="HJ104" s="4"/>
      <c r="HK104" s="4"/>
      <c r="HL104" s="4"/>
      <c r="HM104" s="4"/>
      <c r="HN104" s="4"/>
      <c r="HO104" s="4"/>
      <c r="HP104" s="4"/>
      <c r="HQ104" s="4"/>
      <c r="HR104" s="4"/>
      <c r="HS104" s="4"/>
      <c r="HT104" s="4"/>
      <c r="HU104" s="4"/>
      <c r="HV104" s="4"/>
      <c r="HW104" s="4"/>
      <c r="HX104" s="4"/>
      <c r="HY104" s="4"/>
      <c r="HZ104" s="4"/>
      <c r="IA104" s="4"/>
      <c r="IB104" s="4"/>
      <c r="IC104" s="4"/>
      <c r="ID104" s="4"/>
      <c r="IE104" s="4"/>
      <c r="IF104" s="4"/>
    </row>
    <row r="105" spans="1:240" ht="22.5">
      <c r="A105" s="560" t="s">
        <v>593</v>
      </c>
      <c r="B105" s="570" t="s">
        <v>26</v>
      </c>
      <c r="C105" s="619" t="s">
        <v>591</v>
      </c>
      <c r="D105" s="448" t="s">
        <v>594</v>
      </c>
      <c r="E105" s="430" t="s">
        <v>540</v>
      </c>
      <c r="F105" s="980">
        <v>12</v>
      </c>
      <c r="G105" s="980">
        <v>12</v>
      </c>
      <c r="H105" s="980">
        <v>12</v>
      </c>
      <c r="I105" s="980">
        <v>12</v>
      </c>
      <c r="J105" s="980">
        <v>12</v>
      </c>
      <c r="K105" s="980">
        <v>12</v>
      </c>
      <c r="L105" s="980">
        <v>12</v>
      </c>
      <c r="M105" s="521">
        <v>0</v>
      </c>
      <c r="N105" s="521">
        <f t="shared" si="7"/>
        <v>84</v>
      </c>
      <c r="O105" s="451">
        <v>16.61</v>
      </c>
      <c r="P105" s="522">
        <f t="shared" si="5"/>
        <v>1395.24</v>
      </c>
      <c r="Q105" s="3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  <c r="EK105" s="4"/>
      <c r="EL105" s="4"/>
      <c r="EM105" s="4"/>
      <c r="EN105" s="4"/>
      <c r="EO105" s="4"/>
      <c r="EP105" s="4"/>
      <c r="EQ105" s="4"/>
      <c r="ER105" s="4"/>
      <c r="ES105" s="4"/>
      <c r="ET105" s="4"/>
      <c r="EU105" s="4"/>
      <c r="EV105" s="4"/>
      <c r="EW105" s="4"/>
      <c r="EX105" s="4"/>
      <c r="EY105" s="4"/>
      <c r="EZ105" s="4"/>
      <c r="FA105" s="4"/>
      <c r="FB105" s="4"/>
      <c r="FC105" s="4"/>
      <c r="FD105" s="4"/>
      <c r="FE105" s="4"/>
      <c r="FF105" s="4"/>
      <c r="FG105" s="4"/>
      <c r="FH105" s="4"/>
      <c r="FI105" s="4"/>
      <c r="FJ105" s="4"/>
      <c r="FK105" s="4"/>
      <c r="FL105" s="4"/>
      <c r="FM105" s="4"/>
      <c r="FN105" s="4"/>
      <c r="FO105" s="4"/>
      <c r="FP105" s="4"/>
      <c r="FQ105" s="4"/>
      <c r="FR105" s="4"/>
      <c r="FS105" s="4"/>
      <c r="FT105" s="4"/>
      <c r="FU105" s="4"/>
      <c r="FV105" s="4"/>
      <c r="FW105" s="4"/>
      <c r="FX105" s="4"/>
      <c r="FY105" s="4"/>
      <c r="FZ105" s="4"/>
      <c r="GA105" s="4"/>
      <c r="GB105" s="4"/>
      <c r="GC105" s="4"/>
      <c r="GD105" s="4"/>
      <c r="GE105" s="4"/>
      <c r="GF105" s="4"/>
      <c r="GG105" s="4"/>
      <c r="GH105" s="4"/>
      <c r="GI105" s="4"/>
      <c r="GJ105" s="4"/>
      <c r="GK105" s="4"/>
      <c r="GL105" s="4"/>
      <c r="GM105" s="4"/>
      <c r="GN105" s="4"/>
      <c r="GO105" s="4"/>
      <c r="GP105" s="4"/>
      <c r="GQ105" s="4"/>
      <c r="GR105" s="4"/>
      <c r="GS105" s="4"/>
      <c r="GT105" s="4"/>
      <c r="GU105" s="4"/>
      <c r="GV105" s="4"/>
      <c r="GW105" s="4"/>
      <c r="GX105" s="4"/>
      <c r="GY105" s="4"/>
      <c r="GZ105" s="4"/>
      <c r="HA105" s="4"/>
      <c r="HB105" s="4"/>
      <c r="HC105" s="4"/>
      <c r="HD105" s="4"/>
      <c r="HE105" s="4"/>
      <c r="HF105" s="4"/>
      <c r="HG105" s="4"/>
      <c r="HH105" s="4"/>
      <c r="HI105" s="4"/>
      <c r="HJ105" s="4"/>
      <c r="HK105" s="4"/>
      <c r="HL105" s="4"/>
      <c r="HM105" s="4"/>
      <c r="HN105" s="4"/>
      <c r="HO105" s="4"/>
      <c r="HP105" s="4"/>
      <c r="HQ105" s="4"/>
      <c r="HR105" s="4"/>
      <c r="HS105" s="4"/>
      <c r="HT105" s="4"/>
      <c r="HU105" s="4"/>
      <c r="HV105" s="4"/>
      <c r="HW105" s="4"/>
      <c r="HX105" s="4"/>
      <c r="HY105" s="4"/>
      <c r="HZ105" s="4"/>
      <c r="IA105" s="4"/>
      <c r="IB105" s="4"/>
      <c r="IC105" s="4"/>
      <c r="ID105" s="4"/>
      <c r="IE105" s="4"/>
      <c r="IF105" s="4"/>
    </row>
    <row r="106" spans="1:240">
      <c r="A106" s="560" t="s">
        <v>124</v>
      </c>
      <c r="B106" s="570" t="s">
        <v>36</v>
      </c>
      <c r="C106" s="625" t="s">
        <v>125</v>
      </c>
      <c r="D106" s="159" t="s">
        <v>126</v>
      </c>
      <c r="E106" s="430" t="s">
        <v>69</v>
      </c>
      <c r="F106" s="522">
        <v>18</v>
      </c>
      <c r="G106" s="522">
        <v>0</v>
      </c>
      <c r="H106" s="522">
        <v>0</v>
      </c>
      <c r="I106" s="522">
        <v>0</v>
      </c>
      <c r="J106" s="522">
        <v>0</v>
      </c>
      <c r="K106" s="522">
        <v>0</v>
      </c>
      <c r="L106" s="522">
        <v>0</v>
      </c>
      <c r="M106" s="522">
        <v>0</v>
      </c>
      <c r="N106" s="521">
        <f>SUM(F106:L106)</f>
        <v>18</v>
      </c>
      <c r="O106" s="522">
        <v>77.41</v>
      </c>
      <c r="P106" s="522">
        <f t="shared" si="5"/>
        <v>1393.3799999999999</v>
      </c>
      <c r="Q106" s="3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  <c r="EK106" s="4"/>
      <c r="EL106" s="4"/>
      <c r="EM106" s="4"/>
      <c r="EN106" s="4"/>
      <c r="EO106" s="4"/>
      <c r="EP106" s="4"/>
      <c r="EQ106" s="4"/>
      <c r="ER106" s="4"/>
      <c r="ES106" s="4"/>
      <c r="ET106" s="4"/>
      <c r="EU106" s="4"/>
      <c r="EV106" s="4"/>
      <c r="EW106" s="4"/>
      <c r="EX106" s="4"/>
      <c r="EY106" s="4"/>
      <c r="EZ106" s="4"/>
      <c r="FA106" s="4"/>
      <c r="FB106" s="4"/>
      <c r="FC106" s="4"/>
      <c r="FD106" s="4"/>
      <c r="FE106" s="4"/>
      <c r="FF106" s="4"/>
      <c r="FG106" s="4"/>
      <c r="FH106" s="4"/>
      <c r="FI106" s="4"/>
      <c r="FJ106" s="4"/>
      <c r="FK106" s="4"/>
      <c r="FL106" s="4"/>
      <c r="FM106" s="4"/>
      <c r="FN106" s="4"/>
      <c r="FO106" s="4"/>
      <c r="FP106" s="4"/>
      <c r="FQ106" s="4"/>
      <c r="FR106" s="4"/>
      <c r="FS106" s="4"/>
      <c r="FT106" s="4"/>
      <c r="FU106" s="4"/>
      <c r="FV106" s="4"/>
      <c r="FW106" s="4"/>
      <c r="FX106" s="4"/>
      <c r="FY106" s="4"/>
      <c r="FZ106" s="4"/>
      <c r="GA106" s="4"/>
      <c r="GB106" s="4"/>
      <c r="GC106" s="4"/>
      <c r="GD106" s="4"/>
      <c r="GE106" s="4"/>
      <c r="GF106" s="4"/>
      <c r="GG106" s="4"/>
      <c r="GH106" s="4"/>
      <c r="GI106" s="4"/>
      <c r="GJ106" s="4"/>
      <c r="GK106" s="4"/>
      <c r="GL106" s="4"/>
      <c r="GM106" s="4"/>
      <c r="GN106" s="4"/>
      <c r="GO106" s="4"/>
      <c r="GP106" s="4"/>
      <c r="GQ106" s="4"/>
      <c r="GR106" s="4"/>
      <c r="GS106" s="4"/>
      <c r="GT106" s="4"/>
      <c r="GU106" s="4"/>
      <c r="GV106" s="4"/>
      <c r="GW106" s="4"/>
      <c r="GX106" s="4"/>
      <c r="GY106" s="4"/>
      <c r="GZ106" s="4"/>
      <c r="HA106" s="4"/>
      <c r="HB106" s="4"/>
      <c r="HC106" s="4"/>
      <c r="HD106" s="4"/>
      <c r="HE106" s="4"/>
      <c r="HF106" s="4"/>
      <c r="HG106" s="4"/>
      <c r="HH106" s="4"/>
      <c r="HI106" s="4"/>
      <c r="HJ106" s="4"/>
      <c r="HK106" s="4"/>
      <c r="HL106" s="4"/>
      <c r="HM106" s="4"/>
      <c r="HN106" s="4"/>
      <c r="HO106" s="4"/>
      <c r="HP106" s="4"/>
      <c r="HQ106" s="4"/>
      <c r="HR106" s="4"/>
      <c r="HS106" s="4"/>
      <c r="HT106" s="4"/>
      <c r="HU106" s="4"/>
      <c r="HV106" s="4"/>
      <c r="HW106" s="4"/>
      <c r="HX106" s="4"/>
      <c r="HY106" s="4"/>
      <c r="HZ106" s="4"/>
      <c r="IA106" s="4"/>
      <c r="IB106" s="4"/>
      <c r="IC106" s="4"/>
      <c r="ID106" s="4"/>
      <c r="IE106" s="4"/>
      <c r="IF106" s="4"/>
    </row>
    <row r="107" spans="1:240" ht="22.5">
      <c r="A107" s="560" t="s">
        <v>551</v>
      </c>
      <c r="B107" s="578" t="s">
        <v>538</v>
      </c>
      <c r="C107" s="645">
        <v>59</v>
      </c>
      <c r="D107" s="964" t="s">
        <v>552</v>
      </c>
      <c r="E107" s="588" t="s">
        <v>540</v>
      </c>
      <c r="F107" s="980">
        <v>40</v>
      </c>
      <c r="G107" s="980">
        <v>40</v>
      </c>
      <c r="H107" s="980">
        <v>40</v>
      </c>
      <c r="I107" s="980">
        <v>40</v>
      </c>
      <c r="J107" s="980">
        <v>40</v>
      </c>
      <c r="K107" s="980">
        <v>40</v>
      </c>
      <c r="L107" s="980">
        <v>40</v>
      </c>
      <c r="M107" s="980">
        <v>40</v>
      </c>
      <c r="N107" s="545">
        <f>SUM(F107:M107)</f>
        <v>320</v>
      </c>
      <c r="O107" s="979">
        <v>4.28</v>
      </c>
      <c r="P107" s="551">
        <f t="shared" si="5"/>
        <v>1369.6000000000001</v>
      </c>
      <c r="Q107" s="3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  <c r="EK107" s="4"/>
      <c r="EL107" s="4"/>
      <c r="EM107" s="4"/>
      <c r="EN107" s="4"/>
      <c r="EO107" s="4"/>
      <c r="EP107" s="4"/>
      <c r="EQ107" s="4"/>
      <c r="ER107" s="4"/>
      <c r="ES107" s="4"/>
      <c r="ET107" s="4"/>
      <c r="EU107" s="4"/>
      <c r="EV107" s="4"/>
      <c r="EW107" s="4"/>
      <c r="EX107" s="4"/>
      <c r="EY107" s="4"/>
      <c r="EZ107" s="4"/>
      <c r="FA107" s="4"/>
      <c r="FB107" s="4"/>
      <c r="FC107" s="4"/>
      <c r="FD107" s="4"/>
      <c r="FE107" s="4"/>
      <c r="FF107" s="4"/>
      <c r="FG107" s="4"/>
      <c r="FH107" s="4"/>
      <c r="FI107" s="4"/>
      <c r="FJ107" s="4"/>
      <c r="FK107" s="4"/>
      <c r="FL107" s="4"/>
      <c r="FM107" s="4"/>
      <c r="FN107" s="4"/>
      <c r="FO107" s="4"/>
      <c r="FP107" s="4"/>
      <c r="FQ107" s="4"/>
      <c r="FR107" s="4"/>
      <c r="FS107" s="4"/>
      <c r="FT107" s="4"/>
      <c r="FU107" s="4"/>
      <c r="FV107" s="4"/>
      <c r="FW107" s="4"/>
      <c r="FX107" s="4"/>
      <c r="FY107" s="4"/>
      <c r="FZ107" s="4"/>
      <c r="GA107" s="4"/>
      <c r="GB107" s="4"/>
      <c r="GC107" s="4"/>
      <c r="GD107" s="4"/>
      <c r="GE107" s="4"/>
      <c r="GF107" s="4"/>
      <c r="GG107" s="4"/>
      <c r="GH107" s="4"/>
      <c r="GI107" s="4"/>
      <c r="GJ107" s="4"/>
      <c r="GK107" s="4"/>
      <c r="GL107" s="4"/>
      <c r="GM107" s="4"/>
      <c r="GN107" s="4"/>
      <c r="GO107" s="4"/>
      <c r="GP107" s="4"/>
      <c r="GQ107" s="4"/>
      <c r="GR107" s="4"/>
      <c r="GS107" s="4"/>
      <c r="GT107" s="4"/>
      <c r="GU107" s="4"/>
      <c r="GV107" s="4"/>
      <c r="GW107" s="4"/>
      <c r="GX107" s="4"/>
      <c r="GY107" s="4"/>
      <c r="GZ107" s="4"/>
      <c r="HA107" s="4"/>
      <c r="HB107" s="4"/>
      <c r="HC107" s="4"/>
      <c r="HD107" s="4"/>
      <c r="HE107" s="4"/>
      <c r="HF107" s="4"/>
      <c r="HG107" s="4"/>
      <c r="HH107" s="4"/>
      <c r="HI107" s="4"/>
      <c r="HJ107" s="4"/>
      <c r="HK107" s="4"/>
      <c r="HL107" s="4"/>
      <c r="HM107" s="4"/>
      <c r="HN107" s="4"/>
      <c r="HO107" s="4"/>
      <c r="HP107" s="4"/>
      <c r="HQ107" s="4"/>
      <c r="HR107" s="4"/>
      <c r="HS107" s="4"/>
      <c r="HT107" s="4"/>
      <c r="HU107" s="4"/>
      <c r="HV107" s="4"/>
      <c r="HW107" s="4"/>
      <c r="HX107" s="4"/>
      <c r="HY107" s="4"/>
      <c r="HZ107" s="4"/>
      <c r="IA107" s="4"/>
      <c r="IB107" s="4"/>
      <c r="IC107" s="4"/>
      <c r="ID107" s="4"/>
      <c r="IE107" s="4"/>
      <c r="IF107" s="4"/>
    </row>
    <row r="108" spans="1:240">
      <c r="A108" s="560" t="s">
        <v>130</v>
      </c>
      <c r="B108" s="570" t="s">
        <v>36</v>
      </c>
      <c r="C108" s="625" t="s">
        <v>131</v>
      </c>
      <c r="D108" s="159" t="s">
        <v>132</v>
      </c>
      <c r="E108" s="430" t="s">
        <v>55</v>
      </c>
      <c r="F108" s="522">
        <v>3</v>
      </c>
      <c r="G108" s="522">
        <v>0</v>
      </c>
      <c r="H108" s="522">
        <v>0</v>
      </c>
      <c r="I108" s="522">
        <v>0</v>
      </c>
      <c r="J108" s="522">
        <v>0</v>
      </c>
      <c r="K108" s="522">
        <v>0</v>
      </c>
      <c r="L108" s="522">
        <v>0</v>
      </c>
      <c r="M108" s="522">
        <v>0</v>
      </c>
      <c r="N108" s="521">
        <f>SUM(F108:L108)</f>
        <v>3</v>
      </c>
      <c r="O108" s="522">
        <v>439.15</v>
      </c>
      <c r="P108" s="522">
        <f t="shared" si="5"/>
        <v>1317.4499999999998</v>
      </c>
      <c r="Q108" s="3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  <c r="EK108" s="4"/>
      <c r="EL108" s="4"/>
      <c r="EM108" s="4"/>
      <c r="EN108" s="4"/>
      <c r="EO108" s="4"/>
      <c r="EP108" s="4"/>
      <c r="EQ108" s="4"/>
      <c r="ER108" s="4"/>
      <c r="ES108" s="4"/>
      <c r="ET108" s="4"/>
      <c r="EU108" s="4"/>
      <c r="EV108" s="4"/>
      <c r="EW108" s="4"/>
      <c r="EX108" s="4"/>
      <c r="EY108" s="4"/>
      <c r="EZ108" s="4"/>
      <c r="FA108" s="4"/>
      <c r="FB108" s="4"/>
      <c r="FC108" s="4"/>
      <c r="FD108" s="4"/>
      <c r="FE108" s="4"/>
      <c r="FF108" s="4"/>
      <c r="FG108" s="4"/>
      <c r="FH108" s="4"/>
      <c r="FI108" s="4"/>
      <c r="FJ108" s="4"/>
      <c r="FK108" s="4"/>
      <c r="FL108" s="4"/>
      <c r="FM108" s="4"/>
      <c r="FN108" s="4"/>
      <c r="FO108" s="4"/>
      <c r="FP108" s="4"/>
      <c r="FQ108" s="4"/>
      <c r="FR108" s="4"/>
      <c r="FS108" s="4"/>
      <c r="FT108" s="4"/>
      <c r="FU108" s="4"/>
      <c r="FV108" s="4"/>
      <c r="FW108" s="4"/>
      <c r="FX108" s="4"/>
      <c r="FY108" s="4"/>
      <c r="FZ108" s="4"/>
      <c r="GA108" s="4"/>
      <c r="GB108" s="4"/>
      <c r="GC108" s="4"/>
      <c r="GD108" s="4"/>
      <c r="GE108" s="4"/>
      <c r="GF108" s="4"/>
      <c r="GG108" s="4"/>
      <c r="GH108" s="4"/>
      <c r="GI108" s="4"/>
      <c r="GJ108" s="4"/>
      <c r="GK108" s="4"/>
      <c r="GL108" s="4"/>
      <c r="GM108" s="4"/>
      <c r="GN108" s="4"/>
      <c r="GO108" s="4"/>
      <c r="GP108" s="4"/>
      <c r="GQ108" s="4"/>
      <c r="GR108" s="4"/>
      <c r="GS108" s="4"/>
      <c r="GT108" s="4"/>
      <c r="GU108" s="4"/>
      <c r="GV108" s="4"/>
      <c r="GW108" s="4"/>
      <c r="GX108" s="4"/>
      <c r="GY108" s="4"/>
      <c r="GZ108" s="4"/>
      <c r="HA108" s="4"/>
      <c r="HB108" s="4"/>
      <c r="HC108" s="4"/>
      <c r="HD108" s="4"/>
      <c r="HE108" s="4"/>
      <c r="HF108" s="4"/>
      <c r="HG108" s="4"/>
      <c r="HH108" s="4"/>
      <c r="HI108" s="4"/>
      <c r="HJ108" s="4"/>
      <c r="HK108" s="4"/>
      <c r="HL108" s="4"/>
      <c r="HM108" s="4"/>
      <c r="HN108" s="4"/>
      <c r="HO108" s="4"/>
      <c r="HP108" s="4"/>
      <c r="HQ108" s="4"/>
      <c r="HR108" s="4"/>
      <c r="HS108" s="4"/>
      <c r="HT108" s="4"/>
      <c r="HU108" s="4"/>
      <c r="HV108" s="4"/>
      <c r="HW108" s="4"/>
      <c r="HX108" s="4"/>
      <c r="HY108" s="4"/>
      <c r="HZ108" s="4"/>
      <c r="IA108" s="4"/>
      <c r="IB108" s="4"/>
      <c r="IC108" s="4"/>
      <c r="ID108" s="4"/>
      <c r="IE108" s="4"/>
      <c r="IF108" s="4"/>
    </row>
    <row r="109" spans="1:240" ht="22.5">
      <c r="A109" s="198" t="s">
        <v>510</v>
      </c>
      <c r="B109" s="583" t="s">
        <v>107</v>
      </c>
      <c r="C109" s="652">
        <v>98463</v>
      </c>
      <c r="D109" s="587" t="s">
        <v>511</v>
      </c>
      <c r="E109" s="600" t="s">
        <v>162</v>
      </c>
      <c r="F109" s="554">
        <v>60</v>
      </c>
      <c r="G109" s="554">
        <v>0</v>
      </c>
      <c r="H109" s="554">
        <v>0</v>
      </c>
      <c r="I109" s="554">
        <v>0</v>
      </c>
      <c r="J109" s="554">
        <v>0</v>
      </c>
      <c r="K109" s="554">
        <v>0</v>
      </c>
      <c r="L109" s="554">
        <v>0</v>
      </c>
      <c r="M109" s="980">
        <v>0</v>
      </c>
      <c r="N109" s="528">
        <f>SUM(F109:M109)</f>
        <v>60</v>
      </c>
      <c r="O109" s="979">
        <v>21.83</v>
      </c>
      <c r="P109" s="522">
        <f t="shared" si="5"/>
        <v>1309.8</v>
      </c>
      <c r="Q109" s="3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  <c r="EK109" s="4"/>
      <c r="EL109" s="4"/>
      <c r="EM109" s="4"/>
      <c r="EN109" s="4"/>
      <c r="EO109" s="4"/>
      <c r="EP109" s="4"/>
      <c r="EQ109" s="4"/>
      <c r="ER109" s="4"/>
      <c r="ES109" s="4"/>
      <c r="ET109" s="4"/>
      <c r="EU109" s="4"/>
      <c r="EV109" s="4"/>
      <c r="EW109" s="4"/>
      <c r="EX109" s="4"/>
      <c r="EY109" s="4"/>
      <c r="EZ109" s="4"/>
      <c r="FA109" s="4"/>
      <c r="FB109" s="4"/>
      <c r="FC109" s="4"/>
      <c r="FD109" s="4"/>
      <c r="FE109" s="4"/>
      <c r="FF109" s="4"/>
      <c r="FG109" s="4"/>
      <c r="FH109" s="4"/>
      <c r="FI109" s="4"/>
      <c r="FJ109" s="4"/>
      <c r="FK109" s="4"/>
      <c r="FL109" s="4"/>
      <c r="FM109" s="4"/>
      <c r="FN109" s="4"/>
      <c r="FO109" s="4"/>
      <c r="FP109" s="4"/>
      <c r="FQ109" s="4"/>
      <c r="FR109" s="4"/>
      <c r="FS109" s="4"/>
      <c r="FT109" s="4"/>
      <c r="FU109" s="4"/>
      <c r="FV109" s="4"/>
      <c r="FW109" s="4"/>
      <c r="FX109" s="4"/>
      <c r="FY109" s="4"/>
      <c r="FZ109" s="4"/>
      <c r="GA109" s="4"/>
      <c r="GB109" s="4"/>
      <c r="GC109" s="4"/>
      <c r="GD109" s="4"/>
      <c r="GE109" s="4"/>
      <c r="GF109" s="4"/>
      <c r="GG109" s="4"/>
      <c r="GH109" s="4"/>
      <c r="GI109" s="4"/>
      <c r="GJ109" s="4"/>
      <c r="GK109" s="4"/>
      <c r="GL109" s="4"/>
      <c r="GM109" s="4"/>
      <c r="GN109" s="4"/>
      <c r="GO109" s="4"/>
      <c r="GP109" s="4"/>
      <c r="GQ109" s="4"/>
      <c r="GR109" s="4"/>
      <c r="GS109" s="4"/>
      <c r="GT109" s="4"/>
      <c r="GU109" s="4"/>
      <c r="GV109" s="4"/>
      <c r="GW109" s="4"/>
      <c r="GX109" s="4"/>
      <c r="GY109" s="4"/>
      <c r="GZ109" s="4"/>
      <c r="HA109" s="4"/>
      <c r="HB109" s="4"/>
      <c r="HC109" s="4"/>
      <c r="HD109" s="4"/>
      <c r="HE109" s="4"/>
      <c r="HF109" s="4"/>
      <c r="HG109" s="4"/>
      <c r="HH109" s="4"/>
      <c r="HI109" s="4"/>
      <c r="HJ109" s="4"/>
      <c r="HK109" s="4"/>
      <c r="HL109" s="4"/>
      <c r="HM109" s="4"/>
      <c r="HN109" s="4"/>
      <c r="HO109" s="4"/>
      <c r="HP109" s="4"/>
      <c r="HQ109" s="4"/>
      <c r="HR109" s="4"/>
      <c r="HS109" s="4"/>
      <c r="HT109" s="4"/>
      <c r="HU109" s="4"/>
      <c r="HV109" s="4"/>
      <c r="HW109" s="4"/>
      <c r="HX109" s="4"/>
      <c r="HY109" s="4"/>
      <c r="HZ109" s="4"/>
      <c r="IA109" s="4"/>
      <c r="IB109" s="4"/>
      <c r="IC109" s="4"/>
      <c r="ID109" s="4"/>
      <c r="IE109" s="4"/>
      <c r="IF109" s="4"/>
    </row>
    <row r="110" spans="1:240">
      <c r="A110" s="560" t="s">
        <v>45</v>
      </c>
      <c r="B110" s="566" t="s">
        <v>26</v>
      </c>
      <c r="C110" s="1040" t="s">
        <v>46</v>
      </c>
      <c r="D110" s="424" t="s">
        <v>907</v>
      </c>
      <c r="E110" s="153" t="s">
        <v>29</v>
      </c>
      <c r="F110" s="794">
        <v>51</v>
      </c>
      <c r="G110" s="794">
        <v>0</v>
      </c>
      <c r="H110" s="794">
        <v>42</v>
      </c>
      <c r="I110" s="794">
        <v>26</v>
      </c>
      <c r="J110" s="794">
        <v>52</v>
      </c>
      <c r="K110" s="794">
        <v>30</v>
      </c>
      <c r="L110" s="794">
        <v>30</v>
      </c>
      <c r="M110" s="794">
        <v>0</v>
      </c>
      <c r="N110" s="521">
        <f>SUM(F110:L110)</f>
        <v>231</v>
      </c>
      <c r="O110" s="451">
        <f>'2-COMPOSIÇÃO_CUSTO_UNITÁRIO'!H28</f>
        <v>5.6096000000000004</v>
      </c>
      <c r="P110" s="522">
        <f t="shared" si="5"/>
        <v>1295.8176000000001</v>
      </c>
      <c r="Q110" s="3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  <c r="EK110" s="4"/>
      <c r="EL110" s="4"/>
      <c r="EM110" s="4"/>
      <c r="EN110" s="4"/>
      <c r="EO110" s="4"/>
      <c r="EP110" s="4"/>
      <c r="EQ110" s="4"/>
      <c r="ER110" s="4"/>
      <c r="ES110" s="4"/>
      <c r="ET110" s="4"/>
      <c r="EU110" s="4"/>
      <c r="EV110" s="4"/>
      <c r="EW110" s="4"/>
      <c r="EX110" s="4"/>
      <c r="EY110" s="4"/>
      <c r="EZ110" s="4"/>
      <c r="FA110" s="4"/>
      <c r="FB110" s="4"/>
      <c r="FC110" s="4"/>
      <c r="FD110" s="4"/>
      <c r="FE110" s="4"/>
      <c r="FF110" s="4"/>
      <c r="FG110" s="4"/>
      <c r="FH110" s="4"/>
      <c r="FI110" s="4"/>
      <c r="FJ110" s="4"/>
      <c r="FK110" s="4"/>
      <c r="FL110" s="4"/>
      <c r="FM110" s="4"/>
      <c r="FN110" s="4"/>
      <c r="FO110" s="4"/>
      <c r="FP110" s="4"/>
      <c r="FQ110" s="4"/>
      <c r="FR110" s="4"/>
      <c r="FS110" s="4"/>
      <c r="FT110" s="4"/>
      <c r="FU110" s="4"/>
      <c r="FV110" s="4"/>
      <c r="FW110" s="4"/>
      <c r="FX110" s="4"/>
      <c r="FY110" s="4"/>
      <c r="FZ110" s="4"/>
      <c r="GA110" s="4"/>
      <c r="GB110" s="4"/>
      <c r="GC110" s="4"/>
      <c r="GD110" s="4"/>
      <c r="GE110" s="4"/>
      <c r="GF110" s="4"/>
      <c r="GG110" s="4"/>
      <c r="GH110" s="4"/>
      <c r="GI110" s="4"/>
      <c r="GJ110" s="4"/>
      <c r="GK110" s="4"/>
      <c r="GL110" s="4"/>
      <c r="GM110" s="4"/>
      <c r="GN110" s="4"/>
      <c r="GO110" s="4"/>
      <c r="GP110" s="4"/>
      <c r="GQ110" s="4"/>
      <c r="GR110" s="4"/>
      <c r="GS110" s="4"/>
      <c r="GT110" s="4"/>
      <c r="GU110" s="4"/>
      <c r="GV110" s="4"/>
      <c r="GW110" s="4"/>
      <c r="GX110" s="4"/>
      <c r="GY110" s="4"/>
      <c r="GZ110" s="4"/>
      <c r="HA110" s="4"/>
      <c r="HB110" s="4"/>
      <c r="HC110" s="4"/>
      <c r="HD110" s="4"/>
      <c r="HE110" s="4"/>
      <c r="HF110" s="4"/>
      <c r="HG110" s="4"/>
      <c r="HH110" s="4"/>
      <c r="HI110" s="4"/>
      <c r="HJ110" s="4"/>
      <c r="HK110" s="4"/>
      <c r="HL110" s="4"/>
      <c r="HM110" s="4"/>
      <c r="HN110" s="4"/>
      <c r="HO110" s="4"/>
      <c r="HP110" s="4"/>
      <c r="HQ110" s="4"/>
      <c r="HR110" s="4"/>
      <c r="HS110" s="4"/>
      <c r="HT110" s="4"/>
      <c r="HU110" s="4"/>
      <c r="HV110" s="4"/>
      <c r="HW110" s="4"/>
      <c r="HX110" s="4"/>
      <c r="HY110" s="4"/>
      <c r="HZ110" s="4"/>
      <c r="IA110" s="4"/>
      <c r="IB110" s="4"/>
      <c r="IC110" s="4"/>
      <c r="ID110" s="4"/>
      <c r="IE110" s="4"/>
      <c r="IF110" s="4"/>
    </row>
    <row r="111" spans="1:240" ht="67.5">
      <c r="A111" s="560" t="s">
        <v>163</v>
      </c>
      <c r="B111" s="566" t="s">
        <v>26</v>
      </c>
      <c r="C111" s="1102" t="s">
        <v>164</v>
      </c>
      <c r="D111" s="424" t="s">
        <v>165</v>
      </c>
      <c r="E111" s="423" t="s">
        <v>102</v>
      </c>
      <c r="F111" s="521">
        <v>51</v>
      </c>
      <c r="G111" s="521">
        <v>0</v>
      </c>
      <c r="H111" s="521">
        <v>42</v>
      </c>
      <c r="I111" s="521">
        <v>26</v>
      </c>
      <c r="J111" s="521">
        <v>52</v>
      </c>
      <c r="K111" s="521">
        <v>30</v>
      </c>
      <c r="L111" s="521">
        <v>30</v>
      </c>
      <c r="M111" s="521">
        <v>0</v>
      </c>
      <c r="N111" s="521">
        <f>SUM(F111:L111)</f>
        <v>231</v>
      </c>
      <c r="O111" s="979">
        <f>'2-COMPOSIÇÃO_CUSTO_UNITÁRIO'!H79</f>
        <v>5.6096000000000004</v>
      </c>
      <c r="P111" s="522">
        <f t="shared" si="5"/>
        <v>1295.8176000000001</v>
      </c>
      <c r="Q111" s="3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  <c r="EK111" s="4"/>
      <c r="EL111" s="4"/>
      <c r="EM111" s="4"/>
      <c r="EN111" s="4"/>
      <c r="EO111" s="4"/>
      <c r="EP111" s="4"/>
      <c r="EQ111" s="4"/>
      <c r="ER111" s="4"/>
      <c r="ES111" s="4"/>
      <c r="ET111" s="4"/>
      <c r="EU111" s="4"/>
      <c r="EV111" s="4"/>
      <c r="EW111" s="4"/>
      <c r="EX111" s="4"/>
      <c r="EY111" s="4"/>
      <c r="EZ111" s="4"/>
      <c r="FA111" s="4"/>
      <c r="FB111" s="4"/>
      <c r="FC111" s="4"/>
      <c r="FD111" s="4"/>
      <c r="FE111" s="4"/>
      <c r="FF111" s="4"/>
      <c r="FG111" s="4"/>
      <c r="FH111" s="4"/>
      <c r="FI111" s="4"/>
      <c r="FJ111" s="4"/>
      <c r="FK111" s="4"/>
      <c r="FL111" s="4"/>
      <c r="FM111" s="4"/>
      <c r="FN111" s="4"/>
      <c r="FO111" s="4"/>
      <c r="FP111" s="4"/>
      <c r="FQ111" s="4"/>
      <c r="FR111" s="4"/>
      <c r="FS111" s="4"/>
      <c r="FT111" s="4"/>
      <c r="FU111" s="4"/>
      <c r="FV111" s="4"/>
      <c r="FW111" s="4"/>
      <c r="FX111" s="4"/>
      <c r="FY111" s="4"/>
      <c r="FZ111" s="4"/>
      <c r="GA111" s="4"/>
      <c r="GB111" s="4"/>
      <c r="GC111" s="4"/>
      <c r="GD111" s="4"/>
      <c r="GE111" s="4"/>
      <c r="GF111" s="4"/>
      <c r="GG111" s="4"/>
      <c r="GH111" s="4"/>
      <c r="GI111" s="4"/>
      <c r="GJ111" s="4"/>
      <c r="GK111" s="4"/>
      <c r="GL111" s="4"/>
      <c r="GM111" s="4"/>
      <c r="GN111" s="4"/>
      <c r="GO111" s="4"/>
      <c r="GP111" s="4"/>
      <c r="GQ111" s="4"/>
      <c r="GR111" s="4"/>
      <c r="GS111" s="4"/>
      <c r="GT111" s="4"/>
      <c r="GU111" s="4"/>
      <c r="GV111" s="4"/>
      <c r="GW111" s="4"/>
      <c r="GX111" s="4"/>
      <c r="GY111" s="4"/>
      <c r="GZ111" s="4"/>
      <c r="HA111" s="4"/>
      <c r="HB111" s="4"/>
      <c r="HC111" s="4"/>
      <c r="HD111" s="4"/>
      <c r="HE111" s="4"/>
      <c r="HF111" s="4"/>
      <c r="HG111" s="4"/>
      <c r="HH111" s="4"/>
      <c r="HI111" s="4"/>
      <c r="HJ111" s="4"/>
      <c r="HK111" s="4"/>
      <c r="HL111" s="4"/>
      <c r="HM111" s="4"/>
      <c r="HN111" s="4"/>
      <c r="HO111" s="4"/>
      <c r="HP111" s="4"/>
      <c r="HQ111" s="4"/>
      <c r="HR111" s="4"/>
      <c r="HS111" s="4"/>
      <c r="HT111" s="4"/>
      <c r="HU111" s="4"/>
      <c r="HV111" s="4"/>
      <c r="HW111" s="4"/>
      <c r="HX111" s="4"/>
      <c r="HY111" s="4"/>
      <c r="HZ111" s="4"/>
      <c r="IA111" s="4"/>
      <c r="IB111" s="4"/>
      <c r="IC111" s="4"/>
      <c r="ID111" s="4"/>
      <c r="IE111" s="4"/>
      <c r="IF111" s="4"/>
    </row>
    <row r="112" spans="1:240">
      <c r="A112" s="560" t="s">
        <v>118</v>
      </c>
      <c r="B112" s="570" t="s">
        <v>36</v>
      </c>
      <c r="C112" s="625" t="s">
        <v>119</v>
      </c>
      <c r="D112" s="159" t="s">
        <v>120</v>
      </c>
      <c r="E112" s="430" t="s">
        <v>55</v>
      </c>
      <c r="F112" s="522">
        <v>15</v>
      </c>
      <c r="G112" s="522">
        <v>0</v>
      </c>
      <c r="H112" s="522">
        <v>0</v>
      </c>
      <c r="I112" s="522">
        <v>0</v>
      </c>
      <c r="J112" s="522">
        <v>0</v>
      </c>
      <c r="K112" s="522">
        <v>0</v>
      </c>
      <c r="L112" s="522">
        <v>0</v>
      </c>
      <c r="M112" s="522">
        <v>0</v>
      </c>
      <c r="N112" s="521">
        <f>SUM(F112:L112)</f>
        <v>15</v>
      </c>
      <c r="O112" s="522">
        <v>86.38</v>
      </c>
      <c r="P112" s="522">
        <f t="shared" si="5"/>
        <v>1295.6999999999998</v>
      </c>
      <c r="Q112" s="3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  <c r="EK112" s="4"/>
      <c r="EL112" s="4"/>
      <c r="EM112" s="4"/>
      <c r="EN112" s="4"/>
      <c r="EO112" s="4"/>
      <c r="EP112" s="4"/>
      <c r="EQ112" s="4"/>
      <c r="ER112" s="4"/>
      <c r="ES112" s="4"/>
      <c r="ET112" s="4"/>
      <c r="EU112" s="4"/>
      <c r="EV112" s="4"/>
      <c r="EW112" s="4"/>
      <c r="EX112" s="4"/>
      <c r="EY112" s="4"/>
      <c r="EZ112" s="4"/>
      <c r="FA112" s="4"/>
      <c r="FB112" s="4"/>
      <c r="FC112" s="4"/>
      <c r="FD112" s="4"/>
      <c r="FE112" s="4"/>
      <c r="FF112" s="4"/>
      <c r="FG112" s="4"/>
      <c r="FH112" s="4"/>
      <c r="FI112" s="4"/>
      <c r="FJ112" s="4"/>
      <c r="FK112" s="4"/>
      <c r="FL112" s="4"/>
      <c r="FM112" s="4"/>
      <c r="FN112" s="4"/>
      <c r="FO112" s="4"/>
      <c r="FP112" s="4"/>
      <c r="FQ112" s="4"/>
      <c r="FR112" s="4"/>
      <c r="FS112" s="4"/>
      <c r="FT112" s="4"/>
      <c r="FU112" s="4"/>
      <c r="FV112" s="4"/>
      <c r="FW112" s="4"/>
      <c r="FX112" s="4"/>
      <c r="FY112" s="4"/>
      <c r="FZ112" s="4"/>
      <c r="GA112" s="4"/>
      <c r="GB112" s="4"/>
      <c r="GC112" s="4"/>
      <c r="GD112" s="4"/>
      <c r="GE112" s="4"/>
      <c r="GF112" s="4"/>
      <c r="GG112" s="4"/>
      <c r="GH112" s="4"/>
      <c r="GI112" s="4"/>
      <c r="GJ112" s="4"/>
      <c r="GK112" s="4"/>
      <c r="GL112" s="4"/>
      <c r="GM112" s="4"/>
      <c r="GN112" s="4"/>
      <c r="GO112" s="4"/>
      <c r="GP112" s="4"/>
      <c r="GQ112" s="4"/>
      <c r="GR112" s="4"/>
      <c r="GS112" s="4"/>
      <c r="GT112" s="4"/>
      <c r="GU112" s="4"/>
      <c r="GV112" s="4"/>
      <c r="GW112" s="4"/>
      <c r="GX112" s="4"/>
      <c r="GY112" s="4"/>
      <c r="GZ112" s="4"/>
      <c r="HA112" s="4"/>
      <c r="HB112" s="4"/>
      <c r="HC112" s="4"/>
      <c r="HD112" s="4"/>
      <c r="HE112" s="4"/>
      <c r="HF112" s="4"/>
      <c r="HG112" s="4"/>
      <c r="HH112" s="4"/>
      <c r="HI112" s="4"/>
      <c r="HJ112" s="4"/>
      <c r="HK112" s="4"/>
      <c r="HL112" s="4"/>
      <c r="HM112" s="4"/>
      <c r="HN112" s="4"/>
      <c r="HO112" s="4"/>
      <c r="HP112" s="4"/>
      <c r="HQ112" s="4"/>
      <c r="HR112" s="4"/>
      <c r="HS112" s="4"/>
      <c r="HT112" s="4"/>
      <c r="HU112" s="4"/>
      <c r="HV112" s="4"/>
      <c r="HW112" s="4"/>
      <c r="HX112" s="4"/>
      <c r="HY112" s="4"/>
      <c r="HZ112" s="4"/>
      <c r="IA112" s="4"/>
      <c r="IB112" s="4"/>
      <c r="IC112" s="4"/>
      <c r="ID112" s="4"/>
      <c r="IE112" s="4"/>
      <c r="IF112" s="4"/>
    </row>
    <row r="113" spans="1:240">
      <c r="A113" s="198" t="s">
        <v>526</v>
      </c>
      <c r="B113" s="583" t="s">
        <v>36</v>
      </c>
      <c r="C113" s="652">
        <v>104162</v>
      </c>
      <c r="D113" s="587" t="s">
        <v>908</v>
      </c>
      <c r="E113" s="600" t="s">
        <v>55</v>
      </c>
      <c r="F113" s="554">
        <v>15</v>
      </c>
      <c r="G113" s="554">
        <v>0</v>
      </c>
      <c r="H113" s="554">
        <v>0</v>
      </c>
      <c r="I113" s="554">
        <v>0</v>
      </c>
      <c r="J113" s="554">
        <v>0</v>
      </c>
      <c r="K113" s="554">
        <v>0</v>
      </c>
      <c r="L113" s="554">
        <v>0</v>
      </c>
      <c r="M113" s="554">
        <v>0</v>
      </c>
      <c r="N113" s="528">
        <f>SUM(F113:M113)</f>
        <v>15</v>
      </c>
      <c r="O113" s="979">
        <v>86.38</v>
      </c>
      <c r="P113" s="522">
        <f t="shared" si="5"/>
        <v>1295.6999999999998</v>
      </c>
      <c r="Q113" s="3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  <c r="EK113" s="4"/>
      <c r="EL113" s="4"/>
      <c r="EM113" s="4"/>
      <c r="EN113" s="4"/>
      <c r="EO113" s="4"/>
      <c r="EP113" s="4"/>
      <c r="EQ113" s="4"/>
      <c r="ER113" s="4"/>
      <c r="ES113" s="4"/>
      <c r="ET113" s="4"/>
      <c r="EU113" s="4"/>
      <c r="EV113" s="4"/>
      <c r="EW113" s="4"/>
      <c r="EX113" s="4"/>
      <c r="EY113" s="4"/>
      <c r="EZ113" s="4"/>
      <c r="FA113" s="4"/>
      <c r="FB113" s="4"/>
      <c r="FC113" s="4"/>
      <c r="FD113" s="4"/>
      <c r="FE113" s="4"/>
      <c r="FF113" s="4"/>
      <c r="FG113" s="4"/>
      <c r="FH113" s="4"/>
      <c r="FI113" s="4"/>
      <c r="FJ113" s="4"/>
      <c r="FK113" s="4"/>
      <c r="FL113" s="4"/>
      <c r="FM113" s="4"/>
      <c r="FN113" s="4"/>
      <c r="FO113" s="4"/>
      <c r="FP113" s="4"/>
      <c r="FQ113" s="4"/>
      <c r="FR113" s="4"/>
      <c r="FS113" s="4"/>
      <c r="FT113" s="4"/>
      <c r="FU113" s="4"/>
      <c r="FV113" s="4"/>
      <c r="FW113" s="4"/>
      <c r="FX113" s="4"/>
      <c r="FY113" s="4"/>
      <c r="FZ113" s="4"/>
      <c r="GA113" s="4"/>
      <c r="GB113" s="4"/>
      <c r="GC113" s="4"/>
      <c r="GD113" s="4"/>
      <c r="GE113" s="4"/>
      <c r="GF113" s="4"/>
      <c r="GG113" s="4"/>
      <c r="GH113" s="4"/>
      <c r="GI113" s="4"/>
      <c r="GJ113" s="4"/>
      <c r="GK113" s="4"/>
      <c r="GL113" s="4"/>
      <c r="GM113" s="4"/>
      <c r="GN113" s="4"/>
      <c r="GO113" s="4"/>
      <c r="GP113" s="4"/>
      <c r="GQ113" s="4"/>
      <c r="GR113" s="4"/>
      <c r="GS113" s="4"/>
      <c r="GT113" s="4"/>
      <c r="GU113" s="4"/>
      <c r="GV113" s="4"/>
      <c r="GW113" s="4"/>
      <c r="GX113" s="4"/>
      <c r="GY113" s="4"/>
      <c r="GZ113" s="4"/>
      <c r="HA113" s="4"/>
      <c r="HB113" s="4"/>
      <c r="HC113" s="4"/>
      <c r="HD113" s="4"/>
      <c r="HE113" s="4"/>
      <c r="HF113" s="4"/>
      <c r="HG113" s="4"/>
      <c r="HH113" s="4"/>
      <c r="HI113" s="4"/>
      <c r="HJ113" s="4"/>
      <c r="HK113" s="4"/>
      <c r="HL113" s="4"/>
      <c r="HM113" s="4"/>
      <c r="HN113" s="4"/>
      <c r="HO113" s="4"/>
      <c r="HP113" s="4"/>
      <c r="HQ113" s="4"/>
      <c r="HR113" s="4"/>
      <c r="HS113" s="4"/>
      <c r="HT113" s="4"/>
      <c r="HU113" s="4"/>
      <c r="HV113" s="4"/>
      <c r="HW113" s="4"/>
      <c r="HX113" s="4"/>
      <c r="HY113" s="4"/>
      <c r="HZ113" s="4"/>
      <c r="IA113" s="4"/>
      <c r="IB113" s="4"/>
      <c r="IC113" s="4"/>
      <c r="ID113" s="4"/>
      <c r="IE113" s="4"/>
      <c r="IF113" s="4"/>
    </row>
    <row r="114" spans="1:240">
      <c r="A114" s="560" t="s">
        <v>395</v>
      </c>
      <c r="B114" s="582" t="s">
        <v>238</v>
      </c>
      <c r="C114" s="634">
        <v>98397</v>
      </c>
      <c r="D114" s="587" t="s">
        <v>241</v>
      </c>
      <c r="E114" s="588" t="s">
        <v>51</v>
      </c>
      <c r="F114" s="544">
        <v>19</v>
      </c>
      <c r="G114" s="544">
        <v>14</v>
      </c>
      <c r="H114" s="544">
        <v>16</v>
      </c>
      <c r="I114" s="544">
        <v>13</v>
      </c>
      <c r="J114" s="544">
        <v>19</v>
      </c>
      <c r="K114" s="544">
        <v>18</v>
      </c>
      <c r="L114" s="544">
        <v>10</v>
      </c>
      <c r="M114" s="544">
        <v>0</v>
      </c>
      <c r="N114" s="528">
        <f>SUM(F114:M114)</f>
        <v>109</v>
      </c>
      <c r="O114" s="521">
        <v>11.26</v>
      </c>
      <c r="P114" s="522">
        <f t="shared" si="5"/>
        <v>1227.3399999999999</v>
      </c>
      <c r="Q114" s="3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  <c r="EK114" s="4"/>
      <c r="EL114" s="4"/>
      <c r="EM114" s="4"/>
      <c r="EN114" s="4"/>
      <c r="EO114" s="4"/>
      <c r="EP114" s="4"/>
      <c r="EQ114" s="4"/>
      <c r="ER114" s="4"/>
      <c r="ES114" s="4"/>
      <c r="ET114" s="4"/>
      <c r="EU114" s="4"/>
      <c r="EV114" s="4"/>
      <c r="EW114" s="4"/>
      <c r="EX114" s="4"/>
      <c r="EY114" s="4"/>
      <c r="EZ114" s="4"/>
      <c r="FA114" s="4"/>
      <c r="FB114" s="4"/>
      <c r="FC114" s="4"/>
      <c r="FD114" s="4"/>
      <c r="FE114" s="4"/>
      <c r="FF114" s="4"/>
      <c r="FG114" s="4"/>
      <c r="FH114" s="4"/>
      <c r="FI114" s="4"/>
      <c r="FJ114" s="4"/>
      <c r="FK114" s="4"/>
      <c r="FL114" s="4"/>
      <c r="FM114" s="4"/>
      <c r="FN114" s="4"/>
      <c r="FO114" s="4"/>
      <c r="FP114" s="4"/>
      <c r="FQ114" s="4"/>
      <c r="FR114" s="4"/>
      <c r="FS114" s="4"/>
      <c r="FT114" s="4"/>
      <c r="FU114" s="4"/>
      <c r="FV114" s="4"/>
      <c r="FW114" s="4"/>
      <c r="FX114" s="4"/>
      <c r="FY114" s="4"/>
      <c r="FZ114" s="4"/>
      <c r="GA114" s="4"/>
      <c r="GB114" s="4"/>
      <c r="GC114" s="4"/>
      <c r="GD114" s="4"/>
      <c r="GE114" s="4"/>
      <c r="GF114" s="4"/>
      <c r="GG114" s="4"/>
      <c r="GH114" s="4"/>
      <c r="GI114" s="4"/>
      <c r="GJ114" s="4"/>
      <c r="GK114" s="4"/>
      <c r="GL114" s="4"/>
      <c r="GM114" s="4"/>
      <c r="GN114" s="4"/>
      <c r="GO114" s="4"/>
      <c r="GP114" s="4"/>
      <c r="GQ114" s="4"/>
      <c r="GR114" s="4"/>
      <c r="GS114" s="4"/>
      <c r="GT114" s="4"/>
      <c r="GU114" s="4"/>
      <c r="GV114" s="4"/>
      <c r="GW114" s="4"/>
      <c r="GX114" s="4"/>
      <c r="GY114" s="4"/>
      <c r="GZ114" s="4"/>
      <c r="HA114" s="4"/>
      <c r="HB114" s="4"/>
      <c r="HC114" s="4"/>
      <c r="HD114" s="4"/>
      <c r="HE114" s="4"/>
      <c r="HF114" s="4"/>
      <c r="HG114" s="4"/>
      <c r="HH114" s="4"/>
      <c r="HI114" s="4"/>
      <c r="HJ114" s="4"/>
      <c r="HK114" s="4"/>
      <c r="HL114" s="4"/>
      <c r="HM114" s="4"/>
      <c r="HN114" s="4"/>
      <c r="HO114" s="4"/>
      <c r="HP114" s="4"/>
      <c r="HQ114" s="4"/>
      <c r="HR114" s="4"/>
      <c r="HS114" s="4"/>
      <c r="HT114" s="4"/>
      <c r="HU114" s="4"/>
      <c r="HV114" s="4"/>
      <c r="HW114" s="4"/>
      <c r="HX114" s="4"/>
      <c r="HY114" s="4"/>
      <c r="HZ114" s="4"/>
      <c r="IA114" s="4"/>
      <c r="IB114" s="4"/>
      <c r="IC114" s="4"/>
      <c r="ID114" s="4"/>
      <c r="IE114" s="4"/>
      <c r="IF114" s="4"/>
    </row>
    <row r="115" spans="1:240">
      <c r="A115" s="560" t="s">
        <v>308</v>
      </c>
      <c r="B115" s="244" t="s">
        <v>36</v>
      </c>
      <c r="C115" s="640">
        <v>92637</v>
      </c>
      <c r="D115" s="585" t="s">
        <v>309</v>
      </c>
      <c r="E115" s="599" t="s">
        <v>196</v>
      </c>
      <c r="F115" s="547">
        <v>3</v>
      </c>
      <c r="G115" s="547">
        <v>6</v>
      </c>
      <c r="H115" s="547">
        <v>3</v>
      </c>
      <c r="I115" s="548">
        <v>2</v>
      </c>
      <c r="J115" s="548">
        <v>2</v>
      </c>
      <c r="K115" s="548">
        <v>2</v>
      </c>
      <c r="L115" s="548">
        <v>2</v>
      </c>
      <c r="M115" s="548">
        <v>0</v>
      </c>
      <c r="N115" s="528">
        <f>SUM(F115:M115)</f>
        <v>20</v>
      </c>
      <c r="O115" s="544">
        <v>60.99</v>
      </c>
      <c r="P115" s="522">
        <f t="shared" si="5"/>
        <v>1219.8</v>
      </c>
      <c r="Q115" s="3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  <c r="EK115" s="4"/>
      <c r="EL115" s="4"/>
      <c r="EM115" s="4"/>
      <c r="EN115" s="4"/>
      <c r="EO115" s="4"/>
      <c r="EP115" s="4"/>
      <c r="EQ115" s="4"/>
      <c r="ER115" s="4"/>
      <c r="ES115" s="4"/>
      <c r="ET115" s="4"/>
      <c r="EU115" s="4"/>
      <c r="EV115" s="4"/>
      <c r="EW115" s="4"/>
      <c r="EX115" s="4"/>
      <c r="EY115" s="4"/>
      <c r="EZ115" s="4"/>
      <c r="FA115" s="4"/>
      <c r="FB115" s="4"/>
      <c r="FC115" s="4"/>
      <c r="FD115" s="4"/>
      <c r="FE115" s="4"/>
      <c r="FF115" s="4"/>
      <c r="FG115" s="4"/>
      <c r="FH115" s="4"/>
      <c r="FI115" s="4"/>
      <c r="FJ115" s="4"/>
      <c r="FK115" s="4"/>
      <c r="FL115" s="4"/>
      <c r="FM115" s="4"/>
      <c r="FN115" s="4"/>
      <c r="FO115" s="4"/>
      <c r="FP115" s="4"/>
      <c r="FQ115" s="4"/>
      <c r="FR115" s="4"/>
      <c r="FS115" s="4"/>
      <c r="FT115" s="4"/>
      <c r="FU115" s="4"/>
      <c r="FV115" s="4"/>
      <c r="FW115" s="4"/>
      <c r="FX115" s="4"/>
      <c r="FY115" s="4"/>
      <c r="FZ115" s="4"/>
      <c r="GA115" s="4"/>
      <c r="GB115" s="4"/>
      <c r="GC115" s="4"/>
      <c r="GD115" s="4"/>
      <c r="GE115" s="4"/>
      <c r="GF115" s="4"/>
      <c r="GG115" s="4"/>
      <c r="GH115" s="4"/>
      <c r="GI115" s="4"/>
      <c r="GJ115" s="4"/>
      <c r="GK115" s="4"/>
      <c r="GL115" s="4"/>
      <c r="GM115" s="4"/>
      <c r="GN115" s="4"/>
      <c r="GO115" s="4"/>
      <c r="GP115" s="4"/>
      <c r="GQ115" s="4"/>
      <c r="GR115" s="4"/>
      <c r="GS115" s="4"/>
      <c r="GT115" s="4"/>
      <c r="GU115" s="4"/>
      <c r="GV115" s="4"/>
      <c r="GW115" s="4"/>
      <c r="GX115" s="4"/>
      <c r="GY115" s="4"/>
      <c r="GZ115" s="4"/>
      <c r="HA115" s="4"/>
      <c r="HB115" s="4"/>
      <c r="HC115" s="4"/>
      <c r="HD115" s="4"/>
      <c r="HE115" s="4"/>
      <c r="HF115" s="4"/>
      <c r="HG115" s="4"/>
      <c r="HH115" s="4"/>
      <c r="HI115" s="4"/>
      <c r="HJ115" s="4"/>
      <c r="HK115" s="4"/>
      <c r="HL115" s="4"/>
      <c r="HM115" s="4"/>
      <c r="HN115" s="4"/>
      <c r="HO115" s="4"/>
      <c r="HP115" s="4"/>
      <c r="HQ115" s="4"/>
      <c r="HR115" s="4"/>
      <c r="HS115" s="4"/>
      <c r="HT115" s="4"/>
      <c r="HU115" s="4"/>
      <c r="HV115" s="4"/>
      <c r="HW115" s="4"/>
      <c r="HX115" s="4"/>
      <c r="HY115" s="4"/>
      <c r="HZ115" s="4"/>
      <c r="IA115" s="4"/>
      <c r="IB115" s="4"/>
      <c r="IC115" s="4"/>
      <c r="ID115" s="4"/>
      <c r="IE115" s="4"/>
      <c r="IF115" s="4"/>
    </row>
    <row r="116" spans="1:240" ht="22.5">
      <c r="A116" s="560" t="s">
        <v>225</v>
      </c>
      <c r="B116" s="244" t="s">
        <v>26</v>
      </c>
      <c r="C116" s="1099" t="s">
        <v>226</v>
      </c>
      <c r="D116" s="585" t="s">
        <v>227</v>
      </c>
      <c r="E116" s="597" t="s">
        <v>217</v>
      </c>
      <c r="F116" s="521">
        <v>2</v>
      </c>
      <c r="G116" s="521">
        <v>0</v>
      </c>
      <c r="H116" s="521">
        <v>0</v>
      </c>
      <c r="I116" s="521">
        <v>0</v>
      </c>
      <c r="J116" s="521">
        <v>0</v>
      </c>
      <c r="K116" s="521">
        <v>0</v>
      </c>
      <c r="L116" s="521">
        <v>0</v>
      </c>
      <c r="M116" s="521">
        <v>0</v>
      </c>
      <c r="N116" s="521">
        <f>SUM(F116:L116)</f>
        <v>2</v>
      </c>
      <c r="O116" s="544">
        <f>'2-COMPOSIÇÃO_CUSTO_UNITÁRIO'!H177</f>
        <v>608.68384100000003</v>
      </c>
      <c r="P116" s="522">
        <f t="shared" si="5"/>
        <v>1217.3676820000001</v>
      </c>
      <c r="Q116" s="3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  <c r="EK116" s="4"/>
      <c r="EL116" s="4"/>
      <c r="EM116" s="4"/>
      <c r="EN116" s="4"/>
      <c r="EO116" s="4"/>
      <c r="EP116" s="4"/>
      <c r="EQ116" s="4"/>
      <c r="ER116" s="4"/>
      <c r="ES116" s="4"/>
      <c r="ET116" s="4"/>
      <c r="EU116" s="4"/>
      <c r="EV116" s="4"/>
      <c r="EW116" s="4"/>
      <c r="EX116" s="4"/>
      <c r="EY116" s="4"/>
      <c r="EZ116" s="4"/>
      <c r="FA116" s="4"/>
      <c r="FB116" s="4"/>
      <c r="FC116" s="4"/>
      <c r="FD116" s="4"/>
      <c r="FE116" s="4"/>
      <c r="FF116" s="4"/>
      <c r="FG116" s="4"/>
      <c r="FH116" s="4"/>
      <c r="FI116" s="4"/>
      <c r="FJ116" s="4"/>
      <c r="FK116" s="4"/>
      <c r="FL116" s="4"/>
      <c r="FM116" s="4"/>
      <c r="FN116" s="4"/>
      <c r="FO116" s="4"/>
      <c r="FP116" s="4"/>
      <c r="FQ116" s="4"/>
      <c r="FR116" s="4"/>
      <c r="FS116" s="4"/>
      <c r="FT116" s="4"/>
      <c r="FU116" s="4"/>
      <c r="FV116" s="4"/>
      <c r="FW116" s="4"/>
      <c r="FX116" s="4"/>
      <c r="FY116" s="4"/>
      <c r="FZ116" s="4"/>
      <c r="GA116" s="4"/>
      <c r="GB116" s="4"/>
      <c r="GC116" s="4"/>
      <c r="GD116" s="4"/>
      <c r="GE116" s="4"/>
      <c r="GF116" s="4"/>
      <c r="GG116" s="4"/>
      <c r="GH116" s="4"/>
      <c r="GI116" s="4"/>
      <c r="GJ116" s="4"/>
      <c r="GK116" s="4"/>
      <c r="GL116" s="4"/>
      <c r="GM116" s="4"/>
      <c r="GN116" s="4"/>
      <c r="GO116" s="4"/>
      <c r="GP116" s="4"/>
      <c r="GQ116" s="4"/>
      <c r="GR116" s="4"/>
      <c r="GS116" s="4"/>
      <c r="GT116" s="4"/>
      <c r="GU116" s="4"/>
      <c r="GV116" s="4"/>
      <c r="GW116" s="4"/>
      <c r="GX116" s="4"/>
      <c r="GY116" s="4"/>
      <c r="GZ116" s="4"/>
      <c r="HA116" s="4"/>
      <c r="HB116" s="4"/>
      <c r="HC116" s="4"/>
      <c r="HD116" s="4"/>
      <c r="HE116" s="4"/>
      <c r="HF116" s="4"/>
      <c r="HG116" s="4"/>
      <c r="HH116" s="4"/>
      <c r="HI116" s="4"/>
      <c r="HJ116" s="4"/>
      <c r="HK116" s="4"/>
      <c r="HL116" s="4"/>
      <c r="HM116" s="4"/>
      <c r="HN116" s="4"/>
      <c r="HO116" s="4"/>
      <c r="HP116" s="4"/>
      <c r="HQ116" s="4"/>
      <c r="HR116" s="4"/>
      <c r="HS116" s="4"/>
      <c r="HT116" s="4"/>
      <c r="HU116" s="4"/>
      <c r="HV116" s="4"/>
      <c r="HW116" s="4"/>
      <c r="HX116" s="4"/>
      <c r="HY116" s="4"/>
      <c r="HZ116" s="4"/>
      <c r="IA116" s="4"/>
      <c r="IB116" s="4"/>
      <c r="IC116" s="4"/>
      <c r="ID116" s="4"/>
      <c r="IE116" s="4"/>
      <c r="IF116" s="4"/>
    </row>
    <row r="117" spans="1:240" ht="22.5">
      <c r="A117" s="560" t="s">
        <v>263</v>
      </c>
      <c r="B117" s="244" t="s">
        <v>36</v>
      </c>
      <c r="C117" s="633" t="s">
        <v>264</v>
      </c>
      <c r="D117" s="585" t="s">
        <v>265</v>
      </c>
      <c r="E117" s="597" t="s">
        <v>196</v>
      </c>
      <c r="F117" s="547">
        <v>6</v>
      </c>
      <c r="G117" s="547">
        <v>0</v>
      </c>
      <c r="H117" s="547">
        <v>3</v>
      </c>
      <c r="I117" s="548">
        <v>0</v>
      </c>
      <c r="J117" s="548">
        <v>0</v>
      </c>
      <c r="K117" s="548">
        <v>0</v>
      </c>
      <c r="L117" s="548">
        <v>0</v>
      </c>
      <c r="M117" s="548">
        <v>0</v>
      </c>
      <c r="N117" s="528">
        <f t="shared" ref="N117:N122" si="8">SUM(F117:M117)</f>
        <v>9</v>
      </c>
      <c r="O117" s="544">
        <v>132.24</v>
      </c>
      <c r="P117" s="522">
        <f t="shared" si="5"/>
        <v>1190.1600000000001</v>
      </c>
      <c r="Q117" s="3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  <c r="EK117" s="4"/>
      <c r="EL117" s="4"/>
      <c r="EM117" s="4"/>
      <c r="EN117" s="4"/>
      <c r="EO117" s="4"/>
      <c r="EP117" s="4"/>
      <c r="EQ117" s="4"/>
      <c r="ER117" s="4"/>
      <c r="ES117" s="4"/>
      <c r="ET117" s="4"/>
      <c r="EU117" s="4"/>
      <c r="EV117" s="4"/>
      <c r="EW117" s="4"/>
      <c r="EX117" s="4"/>
      <c r="EY117" s="4"/>
      <c r="EZ117" s="4"/>
      <c r="FA117" s="4"/>
      <c r="FB117" s="4"/>
      <c r="FC117" s="4"/>
      <c r="FD117" s="4"/>
      <c r="FE117" s="4"/>
      <c r="FF117" s="4"/>
      <c r="FG117" s="4"/>
      <c r="FH117" s="4"/>
      <c r="FI117" s="4"/>
      <c r="FJ117" s="4"/>
      <c r="FK117" s="4"/>
      <c r="FL117" s="4"/>
      <c r="FM117" s="4"/>
      <c r="FN117" s="4"/>
      <c r="FO117" s="4"/>
      <c r="FP117" s="4"/>
      <c r="FQ117" s="4"/>
      <c r="FR117" s="4"/>
      <c r="FS117" s="4"/>
      <c r="FT117" s="4"/>
      <c r="FU117" s="4"/>
      <c r="FV117" s="4"/>
      <c r="FW117" s="4"/>
      <c r="FX117" s="4"/>
      <c r="FY117" s="4"/>
      <c r="FZ117" s="4"/>
      <c r="GA117" s="4"/>
      <c r="GB117" s="4"/>
      <c r="GC117" s="4"/>
      <c r="GD117" s="4"/>
      <c r="GE117" s="4"/>
      <c r="GF117" s="4"/>
      <c r="GG117" s="4"/>
      <c r="GH117" s="4"/>
      <c r="GI117" s="4"/>
      <c r="GJ117" s="4"/>
      <c r="GK117" s="4"/>
      <c r="GL117" s="4"/>
      <c r="GM117" s="4"/>
      <c r="GN117" s="4"/>
      <c r="GO117" s="4"/>
      <c r="GP117" s="4"/>
      <c r="GQ117" s="4"/>
      <c r="GR117" s="4"/>
      <c r="GS117" s="4"/>
      <c r="GT117" s="4"/>
      <c r="GU117" s="4"/>
      <c r="GV117" s="4"/>
      <c r="GW117" s="4"/>
      <c r="GX117" s="4"/>
      <c r="GY117" s="4"/>
      <c r="GZ117" s="4"/>
      <c r="HA117" s="4"/>
      <c r="HB117" s="4"/>
      <c r="HC117" s="4"/>
      <c r="HD117" s="4"/>
      <c r="HE117" s="4"/>
      <c r="HF117" s="4"/>
      <c r="HG117" s="4"/>
      <c r="HH117" s="4"/>
      <c r="HI117" s="4"/>
      <c r="HJ117" s="4"/>
      <c r="HK117" s="4"/>
      <c r="HL117" s="4"/>
      <c r="HM117" s="4"/>
      <c r="HN117" s="4"/>
      <c r="HO117" s="4"/>
      <c r="HP117" s="4"/>
      <c r="HQ117" s="4"/>
      <c r="HR117" s="4"/>
      <c r="HS117" s="4"/>
      <c r="HT117" s="4"/>
      <c r="HU117" s="4"/>
      <c r="HV117" s="4"/>
      <c r="HW117" s="4"/>
      <c r="HX117" s="4"/>
      <c r="HY117" s="4"/>
      <c r="HZ117" s="4"/>
      <c r="IA117" s="4"/>
      <c r="IB117" s="4"/>
      <c r="IC117" s="4"/>
      <c r="ID117" s="4"/>
      <c r="IE117" s="4"/>
      <c r="IF117" s="4"/>
    </row>
    <row r="118" spans="1:240">
      <c r="A118" s="560" t="s">
        <v>320</v>
      </c>
      <c r="B118" s="244" t="s">
        <v>26</v>
      </c>
      <c r="C118" s="639">
        <v>23</v>
      </c>
      <c r="D118" s="585" t="s">
        <v>321</v>
      </c>
      <c r="E118" s="599" t="s">
        <v>196</v>
      </c>
      <c r="F118" s="547">
        <v>1</v>
      </c>
      <c r="G118" s="547">
        <v>2</v>
      </c>
      <c r="H118" s="547">
        <v>1</v>
      </c>
      <c r="I118" s="548">
        <v>1</v>
      </c>
      <c r="J118" s="548">
        <v>2</v>
      </c>
      <c r="K118" s="548">
        <v>1</v>
      </c>
      <c r="L118" s="548">
        <v>2</v>
      </c>
      <c r="M118" s="548">
        <v>0</v>
      </c>
      <c r="N118" s="528">
        <f t="shared" si="8"/>
        <v>10</v>
      </c>
      <c r="O118" s="544">
        <f>'2-COMPOSIÇÃO_CUSTO_UNITÁRIO'!H220</f>
        <v>116.334271</v>
      </c>
      <c r="P118" s="522">
        <f t="shared" si="5"/>
        <v>1163.3427099999999</v>
      </c>
      <c r="Q118" s="3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  <c r="EK118" s="4"/>
      <c r="EL118" s="4"/>
      <c r="EM118" s="4"/>
      <c r="EN118" s="4"/>
      <c r="EO118" s="4"/>
      <c r="EP118" s="4"/>
      <c r="EQ118" s="4"/>
      <c r="ER118" s="4"/>
      <c r="ES118" s="4"/>
      <c r="ET118" s="4"/>
      <c r="EU118" s="4"/>
      <c r="EV118" s="4"/>
      <c r="EW118" s="4"/>
      <c r="EX118" s="4"/>
      <c r="EY118" s="4"/>
      <c r="EZ118" s="4"/>
      <c r="FA118" s="4"/>
      <c r="FB118" s="4"/>
      <c r="FC118" s="4"/>
      <c r="FD118" s="4"/>
      <c r="FE118" s="4"/>
      <c r="FF118" s="4"/>
      <c r="FG118" s="4"/>
      <c r="FH118" s="4"/>
      <c r="FI118" s="4"/>
      <c r="FJ118" s="4"/>
      <c r="FK118" s="4"/>
      <c r="FL118" s="4"/>
      <c r="FM118" s="4"/>
      <c r="FN118" s="4"/>
      <c r="FO118" s="4"/>
      <c r="FP118" s="4"/>
      <c r="FQ118" s="4"/>
      <c r="FR118" s="4"/>
      <c r="FS118" s="4"/>
      <c r="FT118" s="4"/>
      <c r="FU118" s="4"/>
      <c r="FV118" s="4"/>
      <c r="FW118" s="4"/>
      <c r="FX118" s="4"/>
      <c r="FY118" s="4"/>
      <c r="FZ118" s="4"/>
      <c r="GA118" s="4"/>
      <c r="GB118" s="4"/>
      <c r="GC118" s="4"/>
      <c r="GD118" s="4"/>
      <c r="GE118" s="4"/>
      <c r="GF118" s="4"/>
      <c r="GG118" s="4"/>
      <c r="GH118" s="4"/>
      <c r="GI118" s="4"/>
      <c r="GJ118" s="4"/>
      <c r="GK118" s="4"/>
      <c r="GL118" s="4"/>
      <c r="GM118" s="4"/>
      <c r="GN118" s="4"/>
      <c r="GO118" s="4"/>
      <c r="GP118" s="4"/>
      <c r="GQ118" s="4"/>
      <c r="GR118" s="4"/>
      <c r="GS118" s="4"/>
      <c r="GT118" s="4"/>
      <c r="GU118" s="4"/>
      <c r="GV118" s="4"/>
      <c r="GW118" s="4"/>
      <c r="GX118" s="4"/>
      <c r="GY118" s="4"/>
      <c r="GZ118" s="4"/>
      <c r="HA118" s="4"/>
      <c r="HB118" s="4"/>
      <c r="HC118" s="4"/>
      <c r="HD118" s="4"/>
      <c r="HE118" s="4"/>
      <c r="HF118" s="4"/>
      <c r="HG118" s="4"/>
      <c r="HH118" s="4"/>
      <c r="HI118" s="4"/>
      <c r="HJ118" s="4"/>
      <c r="HK118" s="4"/>
      <c r="HL118" s="4"/>
      <c r="HM118" s="4"/>
      <c r="HN118" s="4"/>
      <c r="HO118" s="4"/>
      <c r="HP118" s="4"/>
      <c r="HQ118" s="4"/>
      <c r="HR118" s="4"/>
      <c r="HS118" s="4"/>
      <c r="HT118" s="4"/>
      <c r="HU118" s="4"/>
      <c r="HV118" s="4"/>
      <c r="HW118" s="4"/>
      <c r="HX118" s="4"/>
      <c r="HY118" s="4"/>
      <c r="HZ118" s="4"/>
      <c r="IA118" s="4"/>
      <c r="IB118" s="4"/>
      <c r="IC118" s="4"/>
      <c r="ID118" s="4"/>
      <c r="IE118" s="4"/>
      <c r="IF118" s="4"/>
    </row>
    <row r="119" spans="1:240" ht="22.5">
      <c r="A119" s="198" t="s">
        <v>516</v>
      </c>
      <c r="B119" s="583" t="s">
        <v>107</v>
      </c>
      <c r="C119" s="652">
        <v>96987</v>
      </c>
      <c r="D119" s="587" t="s">
        <v>517</v>
      </c>
      <c r="E119" s="600" t="s">
        <v>162</v>
      </c>
      <c r="F119" s="554">
        <v>11</v>
      </c>
      <c r="G119" s="554">
        <v>0</v>
      </c>
      <c r="H119" s="554">
        <v>0</v>
      </c>
      <c r="I119" s="554">
        <v>0</v>
      </c>
      <c r="J119" s="554">
        <v>0</v>
      </c>
      <c r="K119" s="554">
        <v>0</v>
      </c>
      <c r="L119" s="554">
        <v>0</v>
      </c>
      <c r="M119" s="554">
        <v>0</v>
      </c>
      <c r="N119" s="528">
        <f t="shared" si="8"/>
        <v>11</v>
      </c>
      <c r="O119" s="979">
        <v>104.37</v>
      </c>
      <c r="P119" s="522">
        <f t="shared" si="5"/>
        <v>1148.0700000000002</v>
      </c>
      <c r="Q119" s="3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  <c r="EK119" s="4"/>
      <c r="EL119" s="4"/>
      <c r="EM119" s="4"/>
      <c r="EN119" s="4"/>
      <c r="EO119" s="4"/>
      <c r="EP119" s="4"/>
      <c r="EQ119" s="4"/>
      <c r="ER119" s="4"/>
      <c r="ES119" s="4"/>
      <c r="ET119" s="4"/>
      <c r="EU119" s="4"/>
      <c r="EV119" s="4"/>
      <c r="EW119" s="4"/>
      <c r="EX119" s="4"/>
      <c r="EY119" s="4"/>
      <c r="EZ119" s="4"/>
      <c r="FA119" s="4"/>
      <c r="FB119" s="4"/>
      <c r="FC119" s="4"/>
      <c r="FD119" s="4"/>
      <c r="FE119" s="4"/>
      <c r="FF119" s="4"/>
      <c r="FG119" s="4"/>
      <c r="FH119" s="4"/>
      <c r="FI119" s="4"/>
      <c r="FJ119" s="4"/>
      <c r="FK119" s="4"/>
      <c r="FL119" s="4"/>
      <c r="FM119" s="4"/>
      <c r="FN119" s="4"/>
      <c r="FO119" s="4"/>
      <c r="FP119" s="4"/>
      <c r="FQ119" s="4"/>
      <c r="FR119" s="4"/>
      <c r="FS119" s="4"/>
      <c r="FT119" s="4"/>
      <c r="FU119" s="4"/>
      <c r="FV119" s="4"/>
      <c r="FW119" s="4"/>
      <c r="FX119" s="4"/>
      <c r="FY119" s="4"/>
      <c r="FZ119" s="4"/>
      <c r="GA119" s="4"/>
      <c r="GB119" s="4"/>
      <c r="GC119" s="4"/>
      <c r="GD119" s="4"/>
      <c r="GE119" s="4"/>
      <c r="GF119" s="4"/>
      <c r="GG119" s="4"/>
      <c r="GH119" s="4"/>
      <c r="GI119" s="4"/>
      <c r="GJ119" s="4"/>
      <c r="GK119" s="4"/>
      <c r="GL119" s="4"/>
      <c r="GM119" s="4"/>
      <c r="GN119" s="4"/>
      <c r="GO119" s="4"/>
      <c r="GP119" s="4"/>
      <c r="GQ119" s="4"/>
      <c r="GR119" s="4"/>
      <c r="GS119" s="4"/>
      <c r="GT119" s="4"/>
      <c r="GU119" s="4"/>
      <c r="GV119" s="4"/>
      <c r="GW119" s="4"/>
      <c r="GX119" s="4"/>
      <c r="GY119" s="4"/>
      <c r="GZ119" s="4"/>
      <c r="HA119" s="4"/>
      <c r="HB119" s="4"/>
      <c r="HC119" s="4"/>
      <c r="HD119" s="4"/>
      <c r="HE119" s="4"/>
      <c r="HF119" s="4"/>
      <c r="HG119" s="4"/>
      <c r="HH119" s="4"/>
      <c r="HI119" s="4"/>
      <c r="HJ119" s="4"/>
      <c r="HK119" s="4"/>
      <c r="HL119" s="4"/>
      <c r="HM119" s="4"/>
      <c r="HN119" s="4"/>
      <c r="HO119" s="4"/>
      <c r="HP119" s="4"/>
      <c r="HQ119" s="4"/>
      <c r="HR119" s="4"/>
      <c r="HS119" s="4"/>
      <c r="HT119" s="4"/>
      <c r="HU119" s="4"/>
      <c r="HV119" s="4"/>
      <c r="HW119" s="4"/>
      <c r="HX119" s="4"/>
      <c r="HY119" s="4"/>
      <c r="HZ119" s="4"/>
      <c r="IA119" s="4"/>
      <c r="IB119" s="4"/>
      <c r="IC119" s="4"/>
      <c r="ID119" s="4"/>
      <c r="IE119" s="4"/>
      <c r="IF119" s="4"/>
    </row>
    <row r="120" spans="1:240" ht="22.5">
      <c r="A120" s="560" t="s">
        <v>563</v>
      </c>
      <c r="B120" s="578" t="s">
        <v>538</v>
      </c>
      <c r="C120" s="645">
        <v>59</v>
      </c>
      <c r="D120" s="965" t="s">
        <v>564</v>
      </c>
      <c r="E120" s="588" t="s">
        <v>540</v>
      </c>
      <c r="F120" s="980">
        <v>40</v>
      </c>
      <c r="G120" s="980">
        <v>40</v>
      </c>
      <c r="H120" s="980">
        <v>40</v>
      </c>
      <c r="I120" s="980">
        <v>40</v>
      </c>
      <c r="J120" s="980">
        <v>40</v>
      </c>
      <c r="K120" s="980">
        <v>40</v>
      </c>
      <c r="L120" s="980">
        <v>40</v>
      </c>
      <c r="M120" s="980">
        <v>40</v>
      </c>
      <c r="N120" s="545">
        <f t="shared" si="8"/>
        <v>320</v>
      </c>
      <c r="O120" s="979">
        <v>3.57</v>
      </c>
      <c r="P120" s="551">
        <f t="shared" si="5"/>
        <v>1142.3999999999999</v>
      </c>
      <c r="Q120" s="3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  <c r="EK120" s="4"/>
      <c r="EL120" s="4"/>
      <c r="EM120" s="4"/>
      <c r="EN120" s="4"/>
      <c r="EO120" s="4"/>
      <c r="EP120" s="4"/>
      <c r="EQ120" s="4"/>
      <c r="ER120" s="4"/>
      <c r="ES120" s="4"/>
      <c r="ET120" s="4"/>
      <c r="EU120" s="4"/>
      <c r="EV120" s="4"/>
      <c r="EW120" s="4"/>
      <c r="EX120" s="4"/>
      <c r="EY120" s="4"/>
      <c r="EZ120" s="4"/>
      <c r="FA120" s="4"/>
      <c r="FB120" s="4"/>
      <c r="FC120" s="4"/>
      <c r="FD120" s="4"/>
      <c r="FE120" s="4"/>
      <c r="FF120" s="4"/>
      <c r="FG120" s="4"/>
      <c r="FH120" s="4"/>
      <c r="FI120" s="4"/>
      <c r="FJ120" s="4"/>
      <c r="FK120" s="4"/>
      <c r="FL120" s="4"/>
      <c r="FM120" s="4"/>
      <c r="FN120" s="4"/>
      <c r="FO120" s="4"/>
      <c r="FP120" s="4"/>
      <c r="FQ120" s="4"/>
      <c r="FR120" s="4"/>
      <c r="FS120" s="4"/>
      <c r="FT120" s="4"/>
      <c r="FU120" s="4"/>
      <c r="FV120" s="4"/>
      <c r="FW120" s="4"/>
      <c r="FX120" s="4"/>
      <c r="FY120" s="4"/>
      <c r="FZ120" s="4"/>
      <c r="GA120" s="4"/>
      <c r="GB120" s="4"/>
      <c r="GC120" s="4"/>
      <c r="GD120" s="4"/>
      <c r="GE120" s="4"/>
      <c r="GF120" s="4"/>
      <c r="GG120" s="4"/>
      <c r="GH120" s="4"/>
      <c r="GI120" s="4"/>
      <c r="GJ120" s="4"/>
      <c r="GK120" s="4"/>
      <c r="GL120" s="4"/>
      <c r="GM120" s="4"/>
      <c r="GN120" s="4"/>
      <c r="GO120" s="4"/>
      <c r="GP120" s="4"/>
      <c r="GQ120" s="4"/>
      <c r="GR120" s="4"/>
      <c r="GS120" s="4"/>
      <c r="GT120" s="4"/>
      <c r="GU120" s="4"/>
      <c r="GV120" s="4"/>
      <c r="GW120" s="4"/>
      <c r="GX120" s="4"/>
      <c r="GY120" s="4"/>
      <c r="GZ120" s="4"/>
      <c r="HA120" s="4"/>
      <c r="HB120" s="4"/>
      <c r="HC120" s="4"/>
      <c r="HD120" s="4"/>
      <c r="HE120" s="4"/>
      <c r="HF120" s="4"/>
      <c r="HG120" s="4"/>
      <c r="HH120" s="4"/>
      <c r="HI120" s="4"/>
      <c r="HJ120" s="4"/>
      <c r="HK120" s="4"/>
      <c r="HL120" s="4"/>
      <c r="HM120" s="4"/>
      <c r="HN120" s="4"/>
      <c r="HO120" s="4"/>
      <c r="HP120" s="4"/>
      <c r="HQ120" s="4"/>
      <c r="HR120" s="4"/>
      <c r="HS120" s="4"/>
      <c r="HT120" s="4"/>
      <c r="HU120" s="4"/>
      <c r="HV120" s="4"/>
      <c r="HW120" s="4"/>
      <c r="HX120" s="4"/>
      <c r="HY120" s="4"/>
      <c r="HZ120" s="4"/>
      <c r="IA120" s="4"/>
      <c r="IB120" s="4"/>
      <c r="IC120" s="4"/>
      <c r="ID120" s="4"/>
      <c r="IE120" s="4"/>
      <c r="IF120" s="4"/>
    </row>
    <row r="121" spans="1:240" ht="33.75">
      <c r="A121" s="560" t="s">
        <v>569</v>
      </c>
      <c r="B121" s="578" t="s">
        <v>538</v>
      </c>
      <c r="C121" s="645">
        <v>59</v>
      </c>
      <c r="D121" s="964" t="s">
        <v>570</v>
      </c>
      <c r="E121" s="588" t="s">
        <v>540</v>
      </c>
      <c r="F121" s="980">
        <v>40</v>
      </c>
      <c r="G121" s="980">
        <v>40</v>
      </c>
      <c r="H121" s="980">
        <v>40</v>
      </c>
      <c r="I121" s="980">
        <v>40</v>
      </c>
      <c r="J121" s="980">
        <v>40</v>
      </c>
      <c r="K121" s="980">
        <v>40</v>
      </c>
      <c r="L121" s="980">
        <v>40</v>
      </c>
      <c r="M121" s="980">
        <v>40</v>
      </c>
      <c r="N121" s="545">
        <f t="shared" si="8"/>
        <v>320</v>
      </c>
      <c r="O121" s="979">
        <v>3.46</v>
      </c>
      <c r="P121" s="551">
        <f t="shared" si="5"/>
        <v>1107.2</v>
      </c>
      <c r="Q121" s="3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  <c r="EK121" s="4"/>
      <c r="EL121" s="4"/>
      <c r="EM121" s="4"/>
      <c r="EN121" s="4"/>
      <c r="EO121" s="4"/>
      <c r="EP121" s="4"/>
      <c r="EQ121" s="4"/>
      <c r="ER121" s="4"/>
      <c r="ES121" s="4"/>
      <c r="ET121" s="4"/>
      <c r="EU121" s="4"/>
      <c r="EV121" s="4"/>
      <c r="EW121" s="4"/>
      <c r="EX121" s="4"/>
      <c r="EY121" s="4"/>
      <c r="EZ121" s="4"/>
      <c r="FA121" s="4"/>
      <c r="FB121" s="4"/>
      <c r="FC121" s="4"/>
      <c r="FD121" s="4"/>
      <c r="FE121" s="4"/>
      <c r="FF121" s="4"/>
      <c r="FG121" s="4"/>
      <c r="FH121" s="4"/>
      <c r="FI121" s="4"/>
      <c r="FJ121" s="4"/>
      <c r="FK121" s="4"/>
      <c r="FL121" s="4"/>
      <c r="FM121" s="4"/>
      <c r="FN121" s="4"/>
      <c r="FO121" s="4"/>
      <c r="FP121" s="4"/>
      <c r="FQ121" s="4"/>
      <c r="FR121" s="4"/>
      <c r="FS121" s="4"/>
      <c r="FT121" s="4"/>
      <c r="FU121" s="4"/>
      <c r="FV121" s="4"/>
      <c r="FW121" s="4"/>
      <c r="FX121" s="4"/>
      <c r="FY121" s="4"/>
      <c r="FZ121" s="4"/>
      <c r="GA121" s="4"/>
      <c r="GB121" s="4"/>
      <c r="GC121" s="4"/>
      <c r="GD121" s="4"/>
      <c r="GE121" s="4"/>
      <c r="GF121" s="4"/>
      <c r="GG121" s="4"/>
      <c r="GH121" s="4"/>
      <c r="GI121" s="4"/>
      <c r="GJ121" s="4"/>
      <c r="GK121" s="4"/>
      <c r="GL121" s="4"/>
      <c r="GM121" s="4"/>
      <c r="GN121" s="4"/>
      <c r="GO121" s="4"/>
      <c r="GP121" s="4"/>
      <c r="GQ121" s="4"/>
      <c r="GR121" s="4"/>
      <c r="GS121" s="4"/>
      <c r="GT121" s="4"/>
      <c r="GU121" s="4"/>
      <c r="GV121" s="4"/>
      <c r="GW121" s="4"/>
      <c r="GX121" s="4"/>
      <c r="GY121" s="4"/>
      <c r="GZ121" s="4"/>
      <c r="HA121" s="4"/>
      <c r="HB121" s="4"/>
      <c r="HC121" s="4"/>
      <c r="HD121" s="4"/>
      <c r="HE121" s="4"/>
      <c r="HF121" s="4"/>
      <c r="HG121" s="4"/>
      <c r="HH121" s="4"/>
      <c r="HI121" s="4"/>
      <c r="HJ121" s="4"/>
      <c r="HK121" s="4"/>
      <c r="HL121" s="4"/>
      <c r="HM121" s="4"/>
      <c r="HN121" s="4"/>
      <c r="HO121" s="4"/>
      <c r="HP121" s="4"/>
      <c r="HQ121" s="4"/>
      <c r="HR121" s="4"/>
      <c r="HS121" s="4"/>
      <c r="HT121" s="4"/>
      <c r="HU121" s="4"/>
      <c r="HV121" s="4"/>
      <c r="HW121" s="4"/>
      <c r="HX121" s="4"/>
      <c r="HY121" s="4"/>
      <c r="HZ121" s="4"/>
      <c r="IA121" s="4"/>
      <c r="IB121" s="4"/>
      <c r="IC121" s="4"/>
      <c r="ID121" s="4"/>
      <c r="IE121" s="4"/>
      <c r="IF121" s="4"/>
    </row>
    <row r="122" spans="1:240">
      <c r="A122" s="560" t="s">
        <v>348</v>
      </c>
      <c r="B122" s="198" t="s">
        <v>36</v>
      </c>
      <c r="C122" s="646">
        <v>37557</v>
      </c>
      <c r="D122" s="590" t="s">
        <v>909</v>
      </c>
      <c r="E122" s="590" t="s">
        <v>29</v>
      </c>
      <c r="F122" s="544">
        <v>10</v>
      </c>
      <c r="G122" s="544">
        <v>4</v>
      </c>
      <c r="H122" s="544">
        <v>5</v>
      </c>
      <c r="I122" s="544">
        <v>5</v>
      </c>
      <c r="J122" s="544">
        <v>5</v>
      </c>
      <c r="K122" s="544">
        <v>5</v>
      </c>
      <c r="L122" s="544">
        <v>5</v>
      </c>
      <c r="M122" s="544">
        <v>2</v>
      </c>
      <c r="N122" s="528">
        <f t="shared" si="8"/>
        <v>41</v>
      </c>
      <c r="O122" s="544">
        <v>26.9</v>
      </c>
      <c r="P122" s="522">
        <f t="shared" si="5"/>
        <v>1102.8999999999999</v>
      </c>
      <c r="Q122" s="3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  <c r="EM122" s="4"/>
      <c r="EN122" s="4"/>
      <c r="EO122" s="4"/>
      <c r="EP122" s="4"/>
      <c r="EQ122" s="4"/>
      <c r="ER122" s="4"/>
      <c r="ES122" s="4"/>
      <c r="ET122" s="4"/>
      <c r="EU122" s="4"/>
      <c r="EV122" s="4"/>
      <c r="EW122" s="4"/>
      <c r="EX122" s="4"/>
      <c r="EY122" s="4"/>
      <c r="EZ122" s="4"/>
      <c r="FA122" s="4"/>
      <c r="FB122" s="4"/>
      <c r="FC122" s="4"/>
      <c r="FD122" s="4"/>
      <c r="FE122" s="4"/>
      <c r="FF122" s="4"/>
      <c r="FG122" s="4"/>
      <c r="FH122" s="4"/>
      <c r="FI122" s="4"/>
      <c r="FJ122" s="4"/>
      <c r="FK122" s="4"/>
      <c r="FL122" s="4"/>
      <c r="FM122" s="4"/>
      <c r="FN122" s="4"/>
      <c r="FO122" s="4"/>
      <c r="FP122" s="4"/>
      <c r="FQ122" s="4"/>
      <c r="FR122" s="4"/>
      <c r="FS122" s="4"/>
      <c r="FT122" s="4"/>
      <c r="FU122" s="4"/>
      <c r="FV122" s="4"/>
      <c r="FW122" s="4"/>
      <c r="FX122" s="4"/>
      <c r="FY122" s="4"/>
      <c r="FZ122" s="4"/>
      <c r="GA122" s="4"/>
      <c r="GB122" s="4"/>
      <c r="GC122" s="4"/>
      <c r="GD122" s="4"/>
      <c r="GE122" s="4"/>
      <c r="GF122" s="4"/>
      <c r="GG122" s="4"/>
      <c r="GH122" s="4"/>
      <c r="GI122" s="4"/>
      <c r="GJ122" s="4"/>
      <c r="GK122" s="4"/>
      <c r="GL122" s="4"/>
      <c r="GM122" s="4"/>
      <c r="GN122" s="4"/>
      <c r="GO122" s="4"/>
      <c r="GP122" s="4"/>
      <c r="GQ122" s="4"/>
      <c r="GR122" s="4"/>
      <c r="GS122" s="4"/>
      <c r="GT122" s="4"/>
      <c r="GU122" s="4"/>
      <c r="GV122" s="4"/>
      <c r="GW122" s="4"/>
      <c r="GX122" s="4"/>
      <c r="GY122" s="4"/>
      <c r="GZ122" s="4"/>
      <c r="HA122" s="4"/>
      <c r="HB122" s="4"/>
      <c r="HC122" s="4"/>
      <c r="HD122" s="4"/>
      <c r="HE122" s="4"/>
      <c r="HF122" s="4"/>
      <c r="HG122" s="4"/>
      <c r="HH122" s="4"/>
      <c r="HI122" s="4"/>
      <c r="HJ122" s="4"/>
      <c r="HK122" s="4"/>
      <c r="HL122" s="4"/>
      <c r="HM122" s="4"/>
      <c r="HN122" s="4"/>
      <c r="HO122" s="4"/>
      <c r="HP122" s="4"/>
      <c r="HQ122" s="4"/>
      <c r="HR122" s="4"/>
      <c r="HS122" s="4"/>
      <c r="HT122" s="4"/>
      <c r="HU122" s="4"/>
      <c r="HV122" s="4"/>
      <c r="HW122" s="4"/>
      <c r="HX122" s="4"/>
      <c r="HY122" s="4"/>
      <c r="HZ122" s="4"/>
      <c r="IA122" s="4"/>
      <c r="IB122" s="4"/>
      <c r="IC122" s="4"/>
      <c r="ID122" s="4"/>
      <c r="IE122" s="4"/>
      <c r="IF122" s="4"/>
    </row>
    <row r="123" spans="1:240">
      <c r="A123" s="560" t="s">
        <v>244</v>
      </c>
      <c r="B123" s="578" t="s">
        <v>36</v>
      </c>
      <c r="C123" s="636">
        <v>90438</v>
      </c>
      <c r="D123" s="427" t="s">
        <v>245</v>
      </c>
      <c r="E123" s="600" t="s">
        <v>102</v>
      </c>
      <c r="F123" s="544">
        <v>2</v>
      </c>
      <c r="G123" s="544">
        <v>4</v>
      </c>
      <c r="H123" s="544">
        <v>4</v>
      </c>
      <c r="I123" s="544">
        <v>4</v>
      </c>
      <c r="J123" s="544">
        <v>4</v>
      </c>
      <c r="K123" s="544">
        <v>4</v>
      </c>
      <c r="L123" s="544">
        <v>4</v>
      </c>
      <c r="M123" s="544">
        <v>4</v>
      </c>
      <c r="N123" s="521">
        <f>SUM(F123:L123)</f>
        <v>26</v>
      </c>
      <c r="O123" s="544">
        <v>41.47</v>
      </c>
      <c r="P123" s="522">
        <f t="shared" si="5"/>
        <v>1078.22</v>
      </c>
      <c r="Q123" s="3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  <c r="EM123" s="4"/>
      <c r="EN123" s="4"/>
      <c r="EO123" s="4"/>
      <c r="EP123" s="4"/>
      <c r="EQ123" s="4"/>
      <c r="ER123" s="4"/>
      <c r="ES123" s="4"/>
      <c r="ET123" s="4"/>
      <c r="EU123" s="4"/>
      <c r="EV123" s="4"/>
      <c r="EW123" s="4"/>
      <c r="EX123" s="4"/>
      <c r="EY123" s="4"/>
      <c r="EZ123" s="4"/>
      <c r="FA123" s="4"/>
      <c r="FB123" s="4"/>
      <c r="FC123" s="4"/>
      <c r="FD123" s="4"/>
      <c r="FE123" s="4"/>
      <c r="FF123" s="4"/>
      <c r="FG123" s="4"/>
      <c r="FH123" s="4"/>
      <c r="FI123" s="4"/>
      <c r="FJ123" s="4"/>
      <c r="FK123" s="4"/>
      <c r="FL123" s="4"/>
      <c r="FM123" s="4"/>
      <c r="FN123" s="4"/>
      <c r="FO123" s="4"/>
      <c r="FP123" s="4"/>
      <c r="FQ123" s="4"/>
      <c r="FR123" s="4"/>
      <c r="FS123" s="4"/>
      <c r="FT123" s="4"/>
      <c r="FU123" s="4"/>
      <c r="FV123" s="4"/>
      <c r="FW123" s="4"/>
      <c r="FX123" s="4"/>
      <c r="FY123" s="4"/>
      <c r="FZ123" s="4"/>
      <c r="GA123" s="4"/>
      <c r="GB123" s="4"/>
      <c r="GC123" s="4"/>
      <c r="GD123" s="4"/>
      <c r="GE123" s="4"/>
      <c r="GF123" s="4"/>
      <c r="GG123" s="4"/>
      <c r="GH123" s="4"/>
      <c r="GI123" s="4"/>
      <c r="GJ123" s="4"/>
      <c r="GK123" s="4"/>
      <c r="GL123" s="4"/>
      <c r="GM123" s="4"/>
      <c r="GN123" s="4"/>
      <c r="GO123" s="4"/>
      <c r="GP123" s="4"/>
      <c r="GQ123" s="4"/>
      <c r="GR123" s="4"/>
      <c r="GS123" s="4"/>
      <c r="GT123" s="4"/>
      <c r="GU123" s="4"/>
      <c r="GV123" s="4"/>
      <c r="GW123" s="4"/>
      <c r="GX123" s="4"/>
      <c r="GY123" s="4"/>
      <c r="GZ123" s="4"/>
      <c r="HA123" s="4"/>
      <c r="HB123" s="4"/>
      <c r="HC123" s="4"/>
      <c r="HD123" s="4"/>
      <c r="HE123" s="4"/>
      <c r="HF123" s="4"/>
      <c r="HG123" s="4"/>
      <c r="HH123" s="4"/>
      <c r="HI123" s="4"/>
      <c r="HJ123" s="4"/>
      <c r="HK123" s="4"/>
      <c r="HL123" s="4"/>
      <c r="HM123" s="4"/>
      <c r="HN123" s="4"/>
      <c r="HO123" s="4"/>
      <c r="HP123" s="4"/>
      <c r="HQ123" s="4"/>
      <c r="HR123" s="4"/>
      <c r="HS123" s="4"/>
      <c r="HT123" s="4"/>
      <c r="HU123" s="4"/>
      <c r="HV123" s="4"/>
      <c r="HW123" s="4"/>
      <c r="HX123" s="4"/>
      <c r="HY123" s="4"/>
      <c r="HZ123" s="4"/>
      <c r="IA123" s="4"/>
      <c r="IB123" s="4"/>
      <c r="IC123" s="4"/>
      <c r="ID123" s="4"/>
      <c r="IE123" s="4"/>
      <c r="IF123" s="4"/>
    </row>
    <row r="124" spans="1:240" ht="22.5">
      <c r="A124" s="560" t="s">
        <v>547</v>
      </c>
      <c r="B124" s="578" t="s">
        <v>538</v>
      </c>
      <c r="C124" s="645">
        <v>59</v>
      </c>
      <c r="D124" s="964" t="s">
        <v>910</v>
      </c>
      <c r="E124" s="588" t="s">
        <v>540</v>
      </c>
      <c r="F124" s="980">
        <v>12</v>
      </c>
      <c r="G124" s="980">
        <v>12</v>
      </c>
      <c r="H124" s="980">
        <v>12</v>
      </c>
      <c r="I124" s="980">
        <v>12</v>
      </c>
      <c r="J124" s="980">
        <v>12</v>
      </c>
      <c r="K124" s="980">
        <v>12</v>
      </c>
      <c r="L124" s="980">
        <v>12</v>
      </c>
      <c r="M124" s="980">
        <v>12</v>
      </c>
      <c r="N124" s="545">
        <f>SUM(F124:M124)</f>
        <v>96</v>
      </c>
      <c r="O124" s="979">
        <v>11.14</v>
      </c>
      <c r="P124" s="551">
        <f t="shared" si="5"/>
        <v>1069.44</v>
      </c>
      <c r="Q124" s="3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  <c r="EK124" s="4"/>
      <c r="EL124" s="4"/>
      <c r="EM124" s="4"/>
      <c r="EN124" s="4"/>
      <c r="EO124" s="4"/>
      <c r="EP124" s="4"/>
      <c r="EQ124" s="4"/>
      <c r="ER124" s="4"/>
      <c r="ES124" s="4"/>
      <c r="ET124" s="4"/>
      <c r="EU124" s="4"/>
      <c r="EV124" s="4"/>
      <c r="EW124" s="4"/>
      <c r="EX124" s="4"/>
      <c r="EY124" s="4"/>
      <c r="EZ124" s="4"/>
      <c r="FA124" s="4"/>
      <c r="FB124" s="4"/>
      <c r="FC124" s="4"/>
      <c r="FD124" s="4"/>
      <c r="FE124" s="4"/>
      <c r="FF124" s="4"/>
      <c r="FG124" s="4"/>
      <c r="FH124" s="4"/>
      <c r="FI124" s="4"/>
      <c r="FJ124" s="4"/>
      <c r="FK124" s="4"/>
      <c r="FL124" s="4"/>
      <c r="FM124" s="4"/>
      <c r="FN124" s="4"/>
      <c r="FO124" s="4"/>
      <c r="FP124" s="4"/>
      <c r="FQ124" s="4"/>
      <c r="FR124" s="4"/>
      <c r="FS124" s="4"/>
      <c r="FT124" s="4"/>
      <c r="FU124" s="4"/>
      <c r="FV124" s="4"/>
      <c r="FW124" s="4"/>
      <c r="FX124" s="4"/>
      <c r="FY124" s="4"/>
      <c r="FZ124" s="4"/>
      <c r="GA124" s="4"/>
      <c r="GB124" s="4"/>
      <c r="GC124" s="4"/>
      <c r="GD124" s="4"/>
      <c r="GE124" s="4"/>
      <c r="GF124" s="4"/>
      <c r="GG124" s="4"/>
      <c r="GH124" s="4"/>
      <c r="GI124" s="4"/>
      <c r="GJ124" s="4"/>
      <c r="GK124" s="4"/>
      <c r="GL124" s="4"/>
      <c r="GM124" s="4"/>
      <c r="GN124" s="4"/>
      <c r="GO124" s="4"/>
      <c r="GP124" s="4"/>
      <c r="GQ124" s="4"/>
      <c r="GR124" s="4"/>
      <c r="GS124" s="4"/>
      <c r="GT124" s="4"/>
      <c r="GU124" s="4"/>
      <c r="GV124" s="4"/>
      <c r="GW124" s="4"/>
      <c r="GX124" s="4"/>
      <c r="GY124" s="4"/>
      <c r="GZ124" s="4"/>
      <c r="HA124" s="4"/>
      <c r="HB124" s="4"/>
      <c r="HC124" s="4"/>
      <c r="HD124" s="4"/>
      <c r="HE124" s="4"/>
      <c r="HF124" s="4"/>
      <c r="HG124" s="4"/>
      <c r="HH124" s="4"/>
      <c r="HI124" s="4"/>
      <c r="HJ124" s="4"/>
      <c r="HK124" s="4"/>
      <c r="HL124" s="4"/>
      <c r="HM124" s="4"/>
      <c r="HN124" s="4"/>
      <c r="HO124" s="4"/>
      <c r="HP124" s="4"/>
      <c r="HQ124" s="4"/>
      <c r="HR124" s="4"/>
      <c r="HS124" s="4"/>
      <c r="HT124" s="4"/>
      <c r="HU124" s="4"/>
      <c r="HV124" s="4"/>
      <c r="HW124" s="4"/>
      <c r="HX124" s="4"/>
      <c r="HY124" s="4"/>
      <c r="HZ124" s="4"/>
      <c r="IA124" s="4"/>
      <c r="IB124" s="4"/>
      <c r="IC124" s="4"/>
      <c r="ID124" s="4"/>
      <c r="IE124" s="4"/>
      <c r="IF124" s="4"/>
    </row>
    <row r="125" spans="1:240">
      <c r="A125" s="560" t="s">
        <v>318</v>
      </c>
      <c r="B125" s="244" t="s">
        <v>26</v>
      </c>
      <c r="C125" s="639">
        <v>22</v>
      </c>
      <c r="D125" s="585" t="s">
        <v>319</v>
      </c>
      <c r="E125" s="599" t="s">
        <v>196</v>
      </c>
      <c r="F125" s="547">
        <v>1</v>
      </c>
      <c r="G125" s="547">
        <v>1</v>
      </c>
      <c r="H125" s="547">
        <v>2</v>
      </c>
      <c r="I125" s="548">
        <v>1</v>
      </c>
      <c r="J125" s="548">
        <v>1</v>
      </c>
      <c r="K125" s="548">
        <v>1</v>
      </c>
      <c r="L125" s="548">
        <v>1</v>
      </c>
      <c r="M125" s="548">
        <v>0</v>
      </c>
      <c r="N125" s="528">
        <f>SUM(F125:M125)</f>
        <v>8</v>
      </c>
      <c r="O125" s="544">
        <f>'2-COMPOSIÇÃO_CUSTO_UNITÁRIO'!H211</f>
        <v>132.84427100000002</v>
      </c>
      <c r="P125" s="522">
        <f t="shared" si="5"/>
        <v>1062.7541680000002</v>
      </c>
      <c r="Q125" s="3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  <c r="EK125" s="4"/>
      <c r="EL125" s="4"/>
      <c r="EM125" s="4"/>
      <c r="EN125" s="4"/>
      <c r="EO125" s="4"/>
      <c r="EP125" s="4"/>
      <c r="EQ125" s="4"/>
      <c r="ER125" s="4"/>
      <c r="ES125" s="4"/>
      <c r="ET125" s="4"/>
      <c r="EU125" s="4"/>
      <c r="EV125" s="4"/>
      <c r="EW125" s="4"/>
      <c r="EX125" s="4"/>
      <c r="EY125" s="4"/>
      <c r="EZ125" s="4"/>
      <c r="FA125" s="4"/>
      <c r="FB125" s="4"/>
      <c r="FC125" s="4"/>
      <c r="FD125" s="4"/>
      <c r="FE125" s="4"/>
      <c r="FF125" s="4"/>
      <c r="FG125" s="4"/>
      <c r="FH125" s="4"/>
      <c r="FI125" s="4"/>
      <c r="FJ125" s="4"/>
      <c r="FK125" s="4"/>
      <c r="FL125" s="4"/>
      <c r="FM125" s="4"/>
      <c r="FN125" s="4"/>
      <c r="FO125" s="4"/>
      <c r="FP125" s="4"/>
      <c r="FQ125" s="4"/>
      <c r="FR125" s="4"/>
      <c r="FS125" s="4"/>
      <c r="FT125" s="4"/>
      <c r="FU125" s="4"/>
      <c r="FV125" s="4"/>
      <c r="FW125" s="4"/>
      <c r="FX125" s="4"/>
      <c r="FY125" s="4"/>
      <c r="FZ125" s="4"/>
      <c r="GA125" s="4"/>
      <c r="GB125" s="4"/>
      <c r="GC125" s="4"/>
      <c r="GD125" s="4"/>
      <c r="GE125" s="4"/>
      <c r="GF125" s="4"/>
      <c r="GG125" s="4"/>
      <c r="GH125" s="4"/>
      <c r="GI125" s="4"/>
      <c r="GJ125" s="4"/>
      <c r="GK125" s="4"/>
      <c r="GL125" s="4"/>
      <c r="GM125" s="4"/>
      <c r="GN125" s="4"/>
      <c r="GO125" s="4"/>
      <c r="GP125" s="4"/>
      <c r="GQ125" s="4"/>
      <c r="GR125" s="4"/>
      <c r="GS125" s="4"/>
      <c r="GT125" s="4"/>
      <c r="GU125" s="4"/>
      <c r="GV125" s="4"/>
      <c r="GW125" s="4"/>
      <c r="GX125" s="4"/>
      <c r="GY125" s="4"/>
      <c r="GZ125" s="4"/>
      <c r="HA125" s="4"/>
      <c r="HB125" s="4"/>
      <c r="HC125" s="4"/>
      <c r="HD125" s="4"/>
      <c r="HE125" s="4"/>
      <c r="HF125" s="4"/>
      <c r="HG125" s="4"/>
      <c r="HH125" s="4"/>
      <c r="HI125" s="4"/>
      <c r="HJ125" s="4"/>
      <c r="HK125" s="4"/>
      <c r="HL125" s="4"/>
      <c r="HM125" s="4"/>
      <c r="HN125" s="4"/>
      <c r="HO125" s="4"/>
      <c r="HP125" s="4"/>
      <c r="HQ125" s="4"/>
      <c r="HR125" s="4"/>
      <c r="HS125" s="4"/>
      <c r="HT125" s="4"/>
      <c r="HU125" s="4"/>
      <c r="HV125" s="4"/>
      <c r="HW125" s="4"/>
      <c r="HX125" s="4"/>
      <c r="HY125" s="4"/>
      <c r="HZ125" s="4"/>
      <c r="IA125" s="4"/>
      <c r="IB125" s="4"/>
      <c r="IC125" s="4"/>
      <c r="ID125" s="4"/>
      <c r="IE125" s="4"/>
      <c r="IF125" s="4"/>
    </row>
    <row r="126" spans="1:240" ht="45" customHeight="1">
      <c r="A126" s="560" t="s">
        <v>183</v>
      </c>
      <c r="B126" s="575" t="s">
        <v>26</v>
      </c>
      <c r="C126" s="1036" t="s">
        <v>184</v>
      </c>
      <c r="D126" s="1060" t="s">
        <v>185</v>
      </c>
      <c r="E126" s="423" t="s">
        <v>182</v>
      </c>
      <c r="F126" s="979">
        <v>0</v>
      </c>
      <c r="G126" s="979">
        <v>1</v>
      </c>
      <c r="H126" s="979">
        <v>1</v>
      </c>
      <c r="I126" s="979">
        <v>1</v>
      </c>
      <c r="J126" s="979">
        <v>1</v>
      </c>
      <c r="K126" s="979">
        <v>1</v>
      </c>
      <c r="L126" s="979">
        <v>1</v>
      </c>
      <c r="M126" s="979">
        <v>0</v>
      </c>
      <c r="N126" s="521">
        <f>SUM(F126:L126)</f>
        <v>6</v>
      </c>
      <c r="O126" s="979">
        <f>'2-COMPOSIÇÃO_CUSTO_UNITÁRIO'!H129</f>
        <v>176.37400000000002</v>
      </c>
      <c r="P126" s="522">
        <f t="shared" si="5"/>
        <v>1058.2440000000001</v>
      </c>
      <c r="Q126" s="3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  <c r="EK126" s="4"/>
      <c r="EL126" s="4"/>
      <c r="EM126" s="4"/>
      <c r="EN126" s="4"/>
      <c r="EO126" s="4"/>
      <c r="EP126" s="4"/>
      <c r="EQ126" s="4"/>
      <c r="ER126" s="4"/>
      <c r="ES126" s="4"/>
      <c r="ET126" s="4"/>
      <c r="EU126" s="4"/>
      <c r="EV126" s="4"/>
      <c r="EW126" s="4"/>
      <c r="EX126" s="4"/>
      <c r="EY126" s="4"/>
      <c r="EZ126" s="4"/>
      <c r="FA126" s="4"/>
      <c r="FB126" s="4"/>
      <c r="FC126" s="4"/>
      <c r="FD126" s="4"/>
      <c r="FE126" s="4"/>
      <c r="FF126" s="4"/>
      <c r="FG126" s="4"/>
      <c r="FH126" s="4"/>
      <c r="FI126" s="4"/>
      <c r="FJ126" s="4"/>
      <c r="FK126" s="4"/>
      <c r="FL126" s="4"/>
      <c r="FM126" s="4"/>
      <c r="FN126" s="4"/>
      <c r="FO126" s="4"/>
      <c r="FP126" s="4"/>
      <c r="FQ126" s="4"/>
      <c r="FR126" s="4"/>
      <c r="FS126" s="4"/>
      <c r="FT126" s="4"/>
      <c r="FU126" s="4"/>
      <c r="FV126" s="4"/>
      <c r="FW126" s="4"/>
      <c r="FX126" s="4"/>
      <c r="FY126" s="4"/>
      <c r="FZ126" s="4"/>
      <c r="GA126" s="4"/>
      <c r="GB126" s="4"/>
      <c r="GC126" s="4"/>
      <c r="GD126" s="4"/>
      <c r="GE126" s="4"/>
      <c r="GF126" s="4"/>
      <c r="GG126" s="4"/>
      <c r="GH126" s="4"/>
      <c r="GI126" s="4"/>
      <c r="GJ126" s="4"/>
      <c r="GK126" s="4"/>
      <c r="GL126" s="4"/>
      <c r="GM126" s="4"/>
      <c r="GN126" s="4"/>
      <c r="GO126" s="4"/>
      <c r="GP126" s="4"/>
      <c r="GQ126" s="4"/>
      <c r="GR126" s="4"/>
      <c r="GS126" s="4"/>
      <c r="GT126" s="4"/>
      <c r="GU126" s="4"/>
      <c r="GV126" s="4"/>
      <c r="GW126" s="4"/>
      <c r="GX126" s="4"/>
      <c r="GY126" s="4"/>
      <c r="GZ126" s="4"/>
      <c r="HA126" s="4"/>
      <c r="HB126" s="4"/>
      <c r="HC126" s="4"/>
      <c r="HD126" s="4"/>
      <c r="HE126" s="4"/>
      <c r="HF126" s="4"/>
      <c r="HG126" s="4"/>
      <c r="HH126" s="4"/>
      <c r="HI126" s="4"/>
      <c r="HJ126" s="4"/>
      <c r="HK126" s="4"/>
      <c r="HL126" s="4"/>
      <c r="HM126" s="4"/>
      <c r="HN126" s="4"/>
      <c r="HO126" s="4"/>
      <c r="HP126" s="4"/>
      <c r="HQ126" s="4"/>
      <c r="HR126" s="4"/>
      <c r="HS126" s="4"/>
      <c r="HT126" s="4"/>
      <c r="HU126" s="4"/>
      <c r="HV126" s="4"/>
      <c r="HW126" s="4"/>
      <c r="HX126" s="4"/>
      <c r="HY126" s="4"/>
      <c r="HZ126" s="4"/>
      <c r="IA126" s="4"/>
      <c r="IB126" s="4"/>
      <c r="IC126" s="4"/>
      <c r="ID126" s="4"/>
      <c r="IE126" s="4"/>
      <c r="IF126" s="4"/>
    </row>
    <row r="127" spans="1:240" ht="27.75" customHeight="1">
      <c r="A127" s="560" t="s">
        <v>559</v>
      </c>
      <c r="B127" s="578" t="s">
        <v>538</v>
      </c>
      <c r="C127" s="645">
        <v>59</v>
      </c>
      <c r="D127" s="964" t="s">
        <v>560</v>
      </c>
      <c r="E127" s="588" t="s">
        <v>540</v>
      </c>
      <c r="F127" s="980">
        <v>12</v>
      </c>
      <c r="G127" s="980">
        <v>12</v>
      </c>
      <c r="H127" s="980">
        <v>12</v>
      </c>
      <c r="I127" s="980">
        <v>12</v>
      </c>
      <c r="J127" s="980">
        <v>12</v>
      </c>
      <c r="K127" s="980">
        <v>12</v>
      </c>
      <c r="L127" s="980">
        <v>12</v>
      </c>
      <c r="M127" s="980">
        <v>12</v>
      </c>
      <c r="N127" s="545">
        <f t="shared" ref="N127:N137" si="9">SUM(F127:M127)</f>
        <v>96</v>
      </c>
      <c r="O127" s="979">
        <v>11.02</v>
      </c>
      <c r="P127" s="551">
        <f t="shared" si="5"/>
        <v>1057.92</v>
      </c>
      <c r="Q127" s="3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  <c r="EK127" s="4"/>
      <c r="EL127" s="4"/>
      <c r="EM127" s="4"/>
      <c r="EN127" s="4"/>
      <c r="EO127" s="4"/>
      <c r="EP127" s="4"/>
      <c r="EQ127" s="4"/>
      <c r="ER127" s="4"/>
      <c r="ES127" s="4"/>
      <c r="ET127" s="4"/>
      <c r="EU127" s="4"/>
      <c r="EV127" s="4"/>
      <c r="EW127" s="4"/>
      <c r="EX127" s="4"/>
      <c r="EY127" s="4"/>
      <c r="EZ127" s="4"/>
      <c r="FA127" s="4"/>
      <c r="FB127" s="4"/>
      <c r="FC127" s="4"/>
      <c r="FD127" s="4"/>
      <c r="FE127" s="4"/>
      <c r="FF127" s="4"/>
      <c r="FG127" s="4"/>
      <c r="FH127" s="4"/>
      <c r="FI127" s="4"/>
      <c r="FJ127" s="4"/>
      <c r="FK127" s="4"/>
      <c r="FL127" s="4"/>
      <c r="FM127" s="4"/>
      <c r="FN127" s="4"/>
      <c r="FO127" s="4"/>
      <c r="FP127" s="4"/>
      <c r="FQ127" s="4"/>
      <c r="FR127" s="4"/>
      <c r="FS127" s="4"/>
      <c r="FT127" s="4"/>
      <c r="FU127" s="4"/>
      <c r="FV127" s="4"/>
      <c r="FW127" s="4"/>
      <c r="FX127" s="4"/>
      <c r="FY127" s="4"/>
      <c r="FZ127" s="4"/>
      <c r="GA127" s="4"/>
      <c r="GB127" s="4"/>
      <c r="GC127" s="4"/>
      <c r="GD127" s="4"/>
      <c r="GE127" s="4"/>
      <c r="GF127" s="4"/>
      <c r="GG127" s="4"/>
      <c r="GH127" s="4"/>
      <c r="GI127" s="4"/>
      <c r="GJ127" s="4"/>
      <c r="GK127" s="4"/>
      <c r="GL127" s="4"/>
      <c r="GM127" s="4"/>
      <c r="GN127" s="4"/>
      <c r="GO127" s="4"/>
      <c r="GP127" s="4"/>
      <c r="GQ127" s="4"/>
      <c r="GR127" s="4"/>
      <c r="GS127" s="4"/>
      <c r="GT127" s="4"/>
      <c r="GU127" s="4"/>
      <c r="GV127" s="4"/>
      <c r="GW127" s="4"/>
      <c r="GX127" s="4"/>
      <c r="GY127" s="4"/>
      <c r="GZ127" s="4"/>
      <c r="HA127" s="4"/>
      <c r="HB127" s="4"/>
      <c r="HC127" s="4"/>
      <c r="HD127" s="4"/>
      <c r="HE127" s="4"/>
      <c r="HF127" s="4"/>
      <c r="HG127" s="4"/>
      <c r="HH127" s="4"/>
      <c r="HI127" s="4"/>
      <c r="HJ127" s="4"/>
      <c r="HK127" s="4"/>
      <c r="HL127" s="4"/>
      <c r="HM127" s="4"/>
      <c r="HN127" s="4"/>
      <c r="HO127" s="4"/>
      <c r="HP127" s="4"/>
      <c r="HQ127" s="4"/>
      <c r="HR127" s="4"/>
      <c r="HS127" s="4"/>
      <c r="HT127" s="4"/>
      <c r="HU127" s="4"/>
      <c r="HV127" s="4"/>
      <c r="HW127" s="4"/>
      <c r="HX127" s="4"/>
      <c r="HY127" s="4"/>
      <c r="HZ127" s="4"/>
      <c r="IA127" s="4"/>
      <c r="IB127" s="4"/>
      <c r="IC127" s="4"/>
      <c r="ID127" s="4"/>
      <c r="IE127" s="4"/>
      <c r="IF127" s="4"/>
    </row>
    <row r="128" spans="1:240" ht="40.5" customHeight="1">
      <c r="A128" s="560" t="s">
        <v>541</v>
      </c>
      <c r="B128" s="578" t="s">
        <v>538</v>
      </c>
      <c r="C128" s="645">
        <v>59</v>
      </c>
      <c r="D128" s="964" t="s">
        <v>911</v>
      </c>
      <c r="E128" s="588" t="s">
        <v>540</v>
      </c>
      <c r="F128" s="980">
        <v>12</v>
      </c>
      <c r="G128" s="980">
        <v>12</v>
      </c>
      <c r="H128" s="980">
        <v>12</v>
      </c>
      <c r="I128" s="980">
        <v>12</v>
      </c>
      <c r="J128" s="980">
        <v>12</v>
      </c>
      <c r="K128" s="980">
        <v>12</v>
      </c>
      <c r="L128" s="980">
        <v>12</v>
      </c>
      <c r="M128" s="980">
        <v>12</v>
      </c>
      <c r="N128" s="545">
        <f t="shared" si="9"/>
        <v>96</v>
      </c>
      <c r="O128" s="979">
        <v>10.96</v>
      </c>
      <c r="P128" s="551">
        <f t="shared" si="5"/>
        <v>1052.1600000000001</v>
      </c>
      <c r="Q128" s="3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  <c r="EK128" s="4"/>
      <c r="EL128" s="4"/>
      <c r="EM128" s="4"/>
      <c r="EN128" s="4"/>
      <c r="EO128" s="4"/>
      <c r="EP128" s="4"/>
      <c r="EQ128" s="4"/>
      <c r="ER128" s="4"/>
      <c r="ES128" s="4"/>
      <c r="ET128" s="4"/>
      <c r="EU128" s="4"/>
      <c r="EV128" s="4"/>
      <c r="EW128" s="4"/>
      <c r="EX128" s="4"/>
      <c r="EY128" s="4"/>
      <c r="EZ128" s="4"/>
      <c r="FA128" s="4"/>
      <c r="FB128" s="4"/>
      <c r="FC128" s="4"/>
      <c r="FD128" s="4"/>
      <c r="FE128" s="4"/>
      <c r="FF128" s="4"/>
      <c r="FG128" s="4"/>
      <c r="FH128" s="4"/>
      <c r="FI128" s="4"/>
      <c r="FJ128" s="4"/>
      <c r="FK128" s="4"/>
      <c r="FL128" s="4"/>
      <c r="FM128" s="4"/>
      <c r="FN128" s="4"/>
      <c r="FO128" s="4"/>
      <c r="FP128" s="4"/>
      <c r="FQ128" s="4"/>
      <c r="FR128" s="4"/>
      <c r="FS128" s="4"/>
      <c r="FT128" s="4"/>
      <c r="FU128" s="4"/>
      <c r="FV128" s="4"/>
      <c r="FW128" s="4"/>
      <c r="FX128" s="4"/>
      <c r="FY128" s="4"/>
      <c r="FZ128" s="4"/>
      <c r="GA128" s="4"/>
      <c r="GB128" s="4"/>
      <c r="GC128" s="4"/>
      <c r="GD128" s="4"/>
      <c r="GE128" s="4"/>
      <c r="GF128" s="4"/>
      <c r="GG128" s="4"/>
      <c r="GH128" s="4"/>
      <c r="GI128" s="4"/>
      <c r="GJ128" s="4"/>
      <c r="GK128" s="4"/>
      <c r="GL128" s="4"/>
      <c r="GM128" s="4"/>
      <c r="GN128" s="4"/>
      <c r="GO128" s="4"/>
      <c r="GP128" s="4"/>
      <c r="GQ128" s="4"/>
      <c r="GR128" s="4"/>
      <c r="GS128" s="4"/>
      <c r="GT128" s="4"/>
      <c r="GU128" s="4"/>
      <c r="GV128" s="4"/>
      <c r="GW128" s="4"/>
      <c r="GX128" s="4"/>
      <c r="GY128" s="4"/>
      <c r="GZ128" s="4"/>
      <c r="HA128" s="4"/>
      <c r="HB128" s="4"/>
      <c r="HC128" s="4"/>
      <c r="HD128" s="4"/>
      <c r="HE128" s="4"/>
      <c r="HF128" s="4"/>
      <c r="HG128" s="4"/>
      <c r="HH128" s="4"/>
      <c r="HI128" s="4"/>
      <c r="HJ128" s="4"/>
      <c r="HK128" s="4"/>
      <c r="HL128" s="4"/>
      <c r="HM128" s="4"/>
      <c r="HN128" s="4"/>
      <c r="HO128" s="4"/>
      <c r="HP128" s="4"/>
      <c r="HQ128" s="4"/>
      <c r="HR128" s="4"/>
      <c r="HS128" s="4"/>
      <c r="HT128" s="4"/>
      <c r="HU128" s="4"/>
      <c r="HV128" s="4"/>
      <c r="HW128" s="4"/>
      <c r="HX128" s="4"/>
      <c r="HY128" s="4"/>
      <c r="HZ128" s="4"/>
      <c r="IA128" s="4"/>
      <c r="IB128" s="4"/>
      <c r="IC128" s="4"/>
      <c r="ID128" s="4"/>
      <c r="IE128" s="4"/>
      <c r="IF128" s="4"/>
    </row>
    <row r="129" spans="1:240" ht="22.5">
      <c r="A129" s="560" t="s">
        <v>378</v>
      </c>
      <c r="B129" s="581" t="s">
        <v>36</v>
      </c>
      <c r="C129" s="630" t="s">
        <v>379</v>
      </c>
      <c r="D129" s="591" t="s">
        <v>380</v>
      </c>
      <c r="E129" s="602" t="s">
        <v>231</v>
      </c>
      <c r="F129" s="544">
        <v>10</v>
      </c>
      <c r="G129" s="544">
        <v>2</v>
      </c>
      <c r="H129" s="544">
        <v>11</v>
      </c>
      <c r="I129" s="544">
        <v>4</v>
      </c>
      <c r="J129" s="544">
        <v>5</v>
      </c>
      <c r="K129" s="544">
        <v>7</v>
      </c>
      <c r="L129" s="544">
        <v>1</v>
      </c>
      <c r="M129" s="544">
        <v>0</v>
      </c>
      <c r="N129" s="528">
        <f t="shared" si="9"/>
        <v>40</v>
      </c>
      <c r="O129" s="544">
        <v>25.8</v>
      </c>
      <c r="P129" s="522">
        <f t="shared" si="5"/>
        <v>1032</v>
      </c>
      <c r="Q129" s="3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  <c r="EK129" s="4"/>
      <c r="EL129" s="4"/>
      <c r="EM129" s="4"/>
      <c r="EN129" s="4"/>
      <c r="EO129" s="4"/>
      <c r="EP129" s="4"/>
      <c r="EQ129" s="4"/>
      <c r="ER129" s="4"/>
      <c r="ES129" s="4"/>
      <c r="ET129" s="4"/>
      <c r="EU129" s="4"/>
      <c r="EV129" s="4"/>
      <c r="EW129" s="4"/>
      <c r="EX129" s="4"/>
      <c r="EY129" s="4"/>
      <c r="EZ129" s="4"/>
      <c r="FA129" s="4"/>
      <c r="FB129" s="4"/>
      <c r="FC129" s="4"/>
      <c r="FD129" s="4"/>
      <c r="FE129" s="4"/>
      <c r="FF129" s="4"/>
      <c r="FG129" s="4"/>
      <c r="FH129" s="4"/>
      <c r="FI129" s="4"/>
      <c r="FJ129" s="4"/>
      <c r="FK129" s="4"/>
      <c r="FL129" s="4"/>
      <c r="FM129" s="4"/>
      <c r="FN129" s="4"/>
      <c r="FO129" s="4"/>
      <c r="FP129" s="4"/>
      <c r="FQ129" s="4"/>
      <c r="FR129" s="4"/>
      <c r="FS129" s="4"/>
      <c r="FT129" s="4"/>
      <c r="FU129" s="4"/>
      <c r="FV129" s="4"/>
      <c r="FW129" s="4"/>
      <c r="FX129" s="4"/>
      <c r="FY129" s="4"/>
      <c r="FZ129" s="4"/>
      <c r="GA129" s="4"/>
      <c r="GB129" s="4"/>
      <c r="GC129" s="4"/>
      <c r="GD129" s="4"/>
      <c r="GE129" s="4"/>
      <c r="GF129" s="4"/>
      <c r="GG129" s="4"/>
      <c r="GH129" s="4"/>
      <c r="GI129" s="4"/>
      <c r="GJ129" s="4"/>
      <c r="GK129" s="4"/>
      <c r="GL129" s="4"/>
      <c r="GM129" s="4"/>
      <c r="GN129" s="4"/>
      <c r="GO129" s="4"/>
      <c r="GP129" s="4"/>
      <c r="GQ129" s="4"/>
      <c r="GR129" s="4"/>
      <c r="GS129" s="4"/>
      <c r="GT129" s="4"/>
      <c r="GU129" s="4"/>
      <c r="GV129" s="4"/>
      <c r="GW129" s="4"/>
      <c r="GX129" s="4"/>
      <c r="GY129" s="4"/>
      <c r="GZ129" s="4"/>
      <c r="HA129" s="4"/>
      <c r="HB129" s="4"/>
      <c r="HC129" s="4"/>
      <c r="HD129" s="4"/>
      <c r="HE129" s="4"/>
      <c r="HF129" s="4"/>
      <c r="HG129" s="4"/>
      <c r="HH129" s="4"/>
      <c r="HI129" s="4"/>
      <c r="HJ129" s="4"/>
      <c r="HK129" s="4"/>
      <c r="HL129" s="4"/>
      <c r="HM129" s="4"/>
      <c r="HN129" s="4"/>
      <c r="HO129" s="4"/>
      <c r="HP129" s="4"/>
      <c r="HQ129" s="4"/>
      <c r="HR129" s="4"/>
      <c r="HS129" s="4"/>
      <c r="HT129" s="4"/>
      <c r="HU129" s="4"/>
      <c r="HV129" s="4"/>
      <c r="HW129" s="4"/>
      <c r="HX129" s="4"/>
      <c r="HY129" s="4"/>
      <c r="HZ129" s="4"/>
      <c r="IA129" s="4"/>
      <c r="IB129" s="4"/>
      <c r="IC129" s="4"/>
      <c r="ID129" s="4"/>
      <c r="IE129" s="4"/>
      <c r="IF129" s="4"/>
    </row>
    <row r="130" spans="1:240" ht="22.5">
      <c r="A130" s="560" t="s">
        <v>553</v>
      </c>
      <c r="B130" s="578" t="s">
        <v>538</v>
      </c>
      <c r="C130" s="645">
        <v>59</v>
      </c>
      <c r="D130" s="964" t="s">
        <v>554</v>
      </c>
      <c r="E130" s="588" t="s">
        <v>540</v>
      </c>
      <c r="F130" s="980">
        <v>12</v>
      </c>
      <c r="G130" s="980">
        <v>12</v>
      </c>
      <c r="H130" s="980">
        <v>12</v>
      </c>
      <c r="I130" s="980">
        <v>12</v>
      </c>
      <c r="J130" s="980">
        <v>12</v>
      </c>
      <c r="K130" s="980">
        <v>12</v>
      </c>
      <c r="L130" s="980">
        <v>12</v>
      </c>
      <c r="M130" s="980">
        <v>12</v>
      </c>
      <c r="N130" s="545">
        <f t="shared" si="9"/>
        <v>96</v>
      </c>
      <c r="O130" s="979">
        <v>10.71</v>
      </c>
      <c r="P130" s="551">
        <f t="shared" si="5"/>
        <v>1028.1600000000001</v>
      </c>
      <c r="Q130" s="3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  <c r="EK130" s="4"/>
      <c r="EL130" s="4"/>
      <c r="EM130" s="4"/>
      <c r="EN130" s="4"/>
      <c r="EO130" s="4"/>
      <c r="EP130" s="4"/>
      <c r="EQ130" s="4"/>
      <c r="ER130" s="4"/>
      <c r="ES130" s="4"/>
      <c r="ET130" s="4"/>
      <c r="EU130" s="4"/>
      <c r="EV130" s="4"/>
      <c r="EW130" s="4"/>
      <c r="EX130" s="4"/>
      <c r="EY130" s="4"/>
      <c r="EZ130" s="4"/>
      <c r="FA130" s="4"/>
      <c r="FB130" s="4"/>
      <c r="FC130" s="4"/>
      <c r="FD130" s="4"/>
      <c r="FE130" s="4"/>
      <c r="FF130" s="4"/>
      <c r="FG130" s="4"/>
      <c r="FH130" s="4"/>
      <c r="FI130" s="4"/>
      <c r="FJ130" s="4"/>
      <c r="FK130" s="4"/>
      <c r="FL130" s="4"/>
      <c r="FM130" s="4"/>
      <c r="FN130" s="4"/>
      <c r="FO130" s="4"/>
      <c r="FP130" s="4"/>
      <c r="FQ130" s="4"/>
      <c r="FR130" s="4"/>
      <c r="FS130" s="4"/>
      <c r="FT130" s="4"/>
      <c r="FU130" s="4"/>
      <c r="FV130" s="4"/>
      <c r="FW130" s="4"/>
      <c r="FX130" s="4"/>
      <c r="FY130" s="4"/>
      <c r="FZ130" s="4"/>
      <c r="GA130" s="4"/>
      <c r="GB130" s="4"/>
      <c r="GC130" s="4"/>
      <c r="GD130" s="4"/>
      <c r="GE130" s="4"/>
      <c r="GF130" s="4"/>
      <c r="GG130" s="4"/>
      <c r="GH130" s="4"/>
      <c r="GI130" s="4"/>
      <c r="GJ130" s="4"/>
      <c r="GK130" s="4"/>
      <c r="GL130" s="4"/>
      <c r="GM130" s="4"/>
      <c r="GN130" s="4"/>
      <c r="GO130" s="4"/>
      <c r="GP130" s="4"/>
      <c r="GQ130" s="4"/>
      <c r="GR130" s="4"/>
      <c r="GS130" s="4"/>
      <c r="GT130" s="4"/>
      <c r="GU130" s="4"/>
      <c r="GV130" s="4"/>
      <c r="GW130" s="4"/>
      <c r="GX130" s="4"/>
      <c r="GY130" s="4"/>
      <c r="GZ130" s="4"/>
      <c r="HA130" s="4"/>
      <c r="HB130" s="4"/>
      <c r="HC130" s="4"/>
      <c r="HD130" s="4"/>
      <c r="HE130" s="4"/>
      <c r="HF130" s="4"/>
      <c r="HG130" s="4"/>
      <c r="HH130" s="4"/>
      <c r="HI130" s="4"/>
      <c r="HJ130" s="4"/>
      <c r="HK130" s="4"/>
      <c r="HL130" s="4"/>
      <c r="HM130" s="4"/>
      <c r="HN130" s="4"/>
      <c r="HO130" s="4"/>
      <c r="HP130" s="4"/>
      <c r="HQ130" s="4"/>
      <c r="HR130" s="4"/>
      <c r="HS130" s="4"/>
      <c r="HT130" s="4"/>
      <c r="HU130" s="4"/>
      <c r="HV130" s="4"/>
      <c r="HW130" s="4"/>
      <c r="HX130" s="4"/>
      <c r="HY130" s="4"/>
      <c r="HZ130" s="4"/>
      <c r="IA130" s="4"/>
      <c r="IB130" s="4"/>
      <c r="IC130" s="4"/>
      <c r="ID130" s="4"/>
      <c r="IE130" s="4"/>
      <c r="IF130" s="4"/>
    </row>
    <row r="131" spans="1:240">
      <c r="A131" s="560" t="s">
        <v>235</v>
      </c>
      <c r="B131" s="1044" t="s">
        <v>75</v>
      </c>
      <c r="C131" s="633" t="s">
        <v>76</v>
      </c>
      <c r="D131" s="585" t="s">
        <v>236</v>
      </c>
      <c r="E131" s="599" t="s">
        <v>196</v>
      </c>
      <c r="F131" s="521">
        <v>5</v>
      </c>
      <c r="G131" s="521">
        <v>5</v>
      </c>
      <c r="H131" s="521">
        <v>5</v>
      </c>
      <c r="I131" s="521">
        <v>5</v>
      </c>
      <c r="J131" s="521">
        <v>5</v>
      </c>
      <c r="K131" s="521">
        <v>5</v>
      </c>
      <c r="L131" s="521">
        <v>5</v>
      </c>
      <c r="M131" s="521">
        <v>5</v>
      </c>
      <c r="N131" s="521">
        <f t="shared" si="9"/>
        <v>40</v>
      </c>
      <c r="O131" s="544">
        <v>5</v>
      </c>
      <c r="P131" s="522">
        <f t="shared" si="5"/>
        <v>200</v>
      </c>
      <c r="Q131" s="3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  <c r="EK131" s="4"/>
      <c r="EL131" s="4"/>
      <c r="EM131" s="4"/>
      <c r="EN131" s="4"/>
      <c r="EO131" s="4"/>
      <c r="EP131" s="4"/>
      <c r="EQ131" s="4"/>
      <c r="ER131" s="4"/>
      <c r="ES131" s="4"/>
      <c r="ET131" s="4"/>
      <c r="EU131" s="4"/>
      <c r="EV131" s="4"/>
      <c r="EW131" s="4"/>
      <c r="EX131" s="4"/>
      <c r="EY131" s="4"/>
      <c r="EZ131" s="4"/>
      <c r="FA131" s="4"/>
      <c r="FB131" s="4"/>
      <c r="FC131" s="4"/>
      <c r="FD131" s="4"/>
      <c r="FE131" s="4"/>
      <c r="FF131" s="4"/>
      <c r="FG131" s="4"/>
      <c r="FH131" s="4"/>
      <c r="FI131" s="4"/>
      <c r="FJ131" s="4"/>
      <c r="FK131" s="4"/>
      <c r="FL131" s="4"/>
      <c r="FM131" s="4"/>
      <c r="FN131" s="4"/>
      <c r="FO131" s="4"/>
      <c r="FP131" s="4"/>
      <c r="FQ131" s="4"/>
      <c r="FR131" s="4"/>
      <c r="FS131" s="4"/>
      <c r="FT131" s="4"/>
      <c r="FU131" s="4"/>
      <c r="FV131" s="4"/>
      <c r="FW131" s="4"/>
      <c r="FX131" s="4"/>
      <c r="FY131" s="4"/>
      <c r="FZ131" s="4"/>
      <c r="GA131" s="4"/>
      <c r="GB131" s="4"/>
      <c r="GC131" s="4"/>
      <c r="GD131" s="4"/>
      <c r="GE131" s="4"/>
      <c r="GF131" s="4"/>
      <c r="GG131" s="4"/>
      <c r="GH131" s="4"/>
      <c r="GI131" s="4"/>
      <c r="GJ131" s="4"/>
      <c r="GK131" s="4"/>
      <c r="GL131" s="4"/>
      <c r="GM131" s="4"/>
      <c r="GN131" s="4"/>
      <c r="GO131" s="4"/>
      <c r="GP131" s="4"/>
      <c r="GQ131" s="4"/>
      <c r="GR131" s="4"/>
      <c r="GS131" s="4"/>
      <c r="GT131" s="4"/>
      <c r="GU131" s="4"/>
      <c r="GV131" s="4"/>
      <c r="GW131" s="4"/>
      <c r="GX131" s="4"/>
      <c r="GY131" s="4"/>
      <c r="GZ131" s="4"/>
      <c r="HA131" s="4"/>
      <c r="HB131" s="4"/>
      <c r="HC131" s="4"/>
      <c r="HD131" s="4"/>
      <c r="HE131" s="4"/>
      <c r="HF131" s="4"/>
      <c r="HG131" s="4"/>
      <c r="HH131" s="4"/>
      <c r="HI131" s="4"/>
      <c r="HJ131" s="4"/>
      <c r="HK131" s="4"/>
      <c r="HL131" s="4"/>
      <c r="HM131" s="4"/>
      <c r="HN131" s="4"/>
      <c r="HO131" s="4"/>
      <c r="HP131" s="4"/>
      <c r="HQ131" s="4"/>
      <c r="HR131" s="4"/>
      <c r="HS131" s="4"/>
      <c r="HT131" s="4"/>
      <c r="HU131" s="4"/>
      <c r="HV131" s="4"/>
      <c r="HW131" s="4"/>
      <c r="HX131" s="4"/>
      <c r="HY131" s="4"/>
      <c r="HZ131" s="4"/>
      <c r="IA131" s="4"/>
      <c r="IB131" s="4"/>
      <c r="IC131" s="4"/>
      <c r="ID131" s="4"/>
      <c r="IE131" s="4"/>
      <c r="IF131" s="4"/>
    </row>
    <row r="132" spans="1:240">
      <c r="A132" s="560" t="s">
        <v>331</v>
      </c>
      <c r="B132" s="1044" t="s">
        <v>75</v>
      </c>
      <c r="C132" s="633"/>
      <c r="D132" s="585" t="s">
        <v>236</v>
      </c>
      <c r="E132" s="599" t="s">
        <v>196</v>
      </c>
      <c r="F132" s="521">
        <v>5</v>
      </c>
      <c r="G132" s="521">
        <v>5</v>
      </c>
      <c r="H132" s="521">
        <v>5</v>
      </c>
      <c r="I132" s="521">
        <v>5</v>
      </c>
      <c r="J132" s="521">
        <v>5</v>
      </c>
      <c r="K132" s="521">
        <v>5</v>
      </c>
      <c r="L132" s="521">
        <v>5</v>
      </c>
      <c r="M132" s="521">
        <v>5</v>
      </c>
      <c r="N132" s="528">
        <f t="shared" si="9"/>
        <v>40</v>
      </c>
      <c r="O132" s="544">
        <v>5</v>
      </c>
      <c r="P132" s="522">
        <f t="shared" ref="P132:P195" si="10">N132*O132</f>
        <v>200</v>
      </c>
      <c r="Q132" s="3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  <c r="EK132" s="4"/>
      <c r="EL132" s="4"/>
      <c r="EM132" s="4"/>
      <c r="EN132" s="4"/>
      <c r="EO132" s="4"/>
      <c r="EP132" s="4"/>
      <c r="EQ132" s="4"/>
      <c r="ER132" s="4"/>
      <c r="ES132" s="4"/>
      <c r="ET132" s="4"/>
      <c r="EU132" s="4"/>
      <c r="EV132" s="4"/>
      <c r="EW132" s="4"/>
      <c r="EX132" s="4"/>
      <c r="EY132" s="4"/>
      <c r="EZ132" s="4"/>
      <c r="FA132" s="4"/>
      <c r="FB132" s="4"/>
      <c r="FC132" s="4"/>
      <c r="FD132" s="4"/>
      <c r="FE132" s="4"/>
      <c r="FF132" s="4"/>
      <c r="FG132" s="4"/>
      <c r="FH132" s="4"/>
      <c r="FI132" s="4"/>
      <c r="FJ132" s="4"/>
      <c r="FK132" s="4"/>
      <c r="FL132" s="4"/>
      <c r="FM132" s="4"/>
      <c r="FN132" s="4"/>
      <c r="FO132" s="4"/>
      <c r="FP132" s="4"/>
      <c r="FQ132" s="4"/>
      <c r="FR132" s="4"/>
      <c r="FS132" s="4"/>
      <c r="FT132" s="4"/>
      <c r="FU132" s="4"/>
      <c r="FV132" s="4"/>
      <c r="FW132" s="4"/>
      <c r="FX132" s="4"/>
      <c r="FY132" s="4"/>
      <c r="FZ132" s="4"/>
      <c r="GA132" s="4"/>
      <c r="GB132" s="4"/>
      <c r="GC132" s="4"/>
      <c r="GD132" s="4"/>
      <c r="GE132" s="4"/>
      <c r="GF132" s="4"/>
      <c r="GG132" s="4"/>
      <c r="GH132" s="4"/>
      <c r="GI132" s="4"/>
      <c r="GJ132" s="4"/>
      <c r="GK132" s="4"/>
      <c r="GL132" s="4"/>
      <c r="GM132" s="4"/>
      <c r="GN132" s="4"/>
      <c r="GO132" s="4"/>
      <c r="GP132" s="4"/>
      <c r="GQ132" s="4"/>
      <c r="GR132" s="4"/>
      <c r="GS132" s="4"/>
      <c r="GT132" s="4"/>
      <c r="GU132" s="4"/>
      <c r="GV132" s="4"/>
      <c r="GW132" s="4"/>
      <c r="GX132" s="4"/>
      <c r="GY132" s="4"/>
      <c r="GZ132" s="4"/>
      <c r="HA132" s="4"/>
      <c r="HB132" s="4"/>
      <c r="HC132" s="4"/>
      <c r="HD132" s="4"/>
      <c r="HE132" s="4"/>
      <c r="HF132" s="4"/>
      <c r="HG132" s="4"/>
      <c r="HH132" s="4"/>
      <c r="HI132" s="4"/>
      <c r="HJ132" s="4"/>
      <c r="HK132" s="4"/>
      <c r="HL132" s="4"/>
      <c r="HM132" s="4"/>
      <c r="HN132" s="4"/>
      <c r="HO132" s="4"/>
      <c r="HP132" s="4"/>
      <c r="HQ132" s="4"/>
      <c r="HR132" s="4"/>
      <c r="HS132" s="4"/>
      <c r="HT132" s="4"/>
      <c r="HU132" s="4"/>
      <c r="HV132" s="4"/>
      <c r="HW132" s="4"/>
      <c r="HX132" s="4"/>
      <c r="HY132" s="4"/>
      <c r="HZ132" s="4"/>
      <c r="IA132" s="4"/>
      <c r="IB132" s="4"/>
      <c r="IC132" s="4"/>
      <c r="ID132" s="4"/>
      <c r="IE132" s="4"/>
      <c r="IF132" s="4"/>
    </row>
    <row r="133" spans="1:240" ht="34.5" customHeight="1">
      <c r="A133" s="560" t="s">
        <v>492</v>
      </c>
      <c r="B133" s="1044" t="s">
        <v>75</v>
      </c>
      <c r="C133" s="633" t="s">
        <v>76</v>
      </c>
      <c r="D133" s="585" t="s">
        <v>493</v>
      </c>
      <c r="E133" s="599" t="s">
        <v>196</v>
      </c>
      <c r="F133" s="521">
        <v>5</v>
      </c>
      <c r="G133" s="521">
        <v>5</v>
      </c>
      <c r="H133" s="521">
        <v>5</v>
      </c>
      <c r="I133" s="521">
        <v>5</v>
      </c>
      <c r="J133" s="521">
        <v>5</v>
      </c>
      <c r="K133" s="521">
        <v>5</v>
      </c>
      <c r="L133" s="521">
        <v>5</v>
      </c>
      <c r="M133" s="521">
        <v>5</v>
      </c>
      <c r="N133" s="545">
        <f t="shared" si="9"/>
        <v>40</v>
      </c>
      <c r="O133" s="544">
        <v>5</v>
      </c>
      <c r="P133" s="551">
        <f t="shared" si="10"/>
        <v>200</v>
      </c>
      <c r="Q133" s="3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  <c r="EK133" s="4"/>
      <c r="EL133" s="4"/>
      <c r="EM133" s="4"/>
      <c r="EN133" s="4"/>
      <c r="EO133" s="4"/>
      <c r="EP133" s="4"/>
      <c r="EQ133" s="4"/>
      <c r="ER133" s="4"/>
      <c r="ES133" s="4"/>
      <c r="ET133" s="4"/>
      <c r="EU133" s="4"/>
      <c r="EV133" s="4"/>
      <c r="EW133" s="4"/>
      <c r="EX133" s="4"/>
      <c r="EY133" s="4"/>
      <c r="EZ133" s="4"/>
      <c r="FA133" s="4"/>
      <c r="FB133" s="4"/>
      <c r="FC133" s="4"/>
      <c r="FD133" s="4"/>
      <c r="FE133" s="4"/>
      <c r="FF133" s="4"/>
      <c r="FG133" s="4"/>
      <c r="FH133" s="4"/>
      <c r="FI133" s="4"/>
      <c r="FJ133" s="4"/>
      <c r="FK133" s="4"/>
      <c r="FL133" s="4"/>
      <c r="FM133" s="4"/>
      <c r="FN133" s="4"/>
      <c r="FO133" s="4"/>
      <c r="FP133" s="4"/>
      <c r="FQ133" s="4"/>
      <c r="FR133" s="4"/>
      <c r="FS133" s="4"/>
      <c r="FT133" s="4"/>
      <c r="FU133" s="4"/>
      <c r="FV133" s="4"/>
      <c r="FW133" s="4"/>
      <c r="FX133" s="4"/>
      <c r="FY133" s="4"/>
      <c r="FZ133" s="4"/>
      <c r="GA133" s="4"/>
      <c r="GB133" s="4"/>
      <c r="GC133" s="4"/>
      <c r="GD133" s="4"/>
      <c r="GE133" s="4"/>
      <c r="GF133" s="4"/>
      <c r="GG133" s="4"/>
      <c r="GH133" s="4"/>
      <c r="GI133" s="4"/>
      <c r="GJ133" s="4"/>
      <c r="GK133" s="4"/>
      <c r="GL133" s="4"/>
      <c r="GM133" s="4"/>
      <c r="GN133" s="4"/>
      <c r="GO133" s="4"/>
      <c r="GP133" s="4"/>
      <c r="GQ133" s="4"/>
      <c r="GR133" s="4"/>
      <c r="GS133" s="4"/>
      <c r="GT133" s="4"/>
      <c r="GU133" s="4"/>
      <c r="GV133" s="4"/>
      <c r="GW133" s="4"/>
      <c r="GX133" s="4"/>
      <c r="GY133" s="4"/>
      <c r="GZ133" s="4"/>
      <c r="HA133" s="4"/>
      <c r="HB133" s="4"/>
      <c r="HC133" s="4"/>
      <c r="HD133" s="4"/>
      <c r="HE133" s="4"/>
      <c r="HF133" s="4"/>
      <c r="HG133" s="4"/>
      <c r="HH133" s="4"/>
      <c r="HI133" s="4"/>
      <c r="HJ133" s="4"/>
      <c r="HK133" s="4"/>
      <c r="HL133" s="4"/>
      <c r="HM133" s="4"/>
      <c r="HN133" s="4"/>
      <c r="HO133" s="4"/>
      <c r="HP133" s="4"/>
      <c r="HQ133" s="4"/>
      <c r="HR133" s="4"/>
      <c r="HS133" s="4"/>
      <c r="HT133" s="4"/>
      <c r="HU133" s="4"/>
      <c r="HV133" s="4"/>
      <c r="HW133" s="4"/>
      <c r="HX133" s="4"/>
      <c r="HY133" s="4"/>
      <c r="HZ133" s="4"/>
      <c r="IA133" s="4"/>
      <c r="IB133" s="4"/>
      <c r="IC133" s="4"/>
      <c r="ID133" s="4"/>
      <c r="IE133" s="4"/>
      <c r="IF133" s="4"/>
    </row>
    <row r="134" spans="1:240">
      <c r="A134" s="560" t="s">
        <v>337</v>
      </c>
      <c r="B134" s="578" t="s">
        <v>36</v>
      </c>
      <c r="C134" s="645">
        <v>98397</v>
      </c>
      <c r="D134" s="587" t="s">
        <v>241</v>
      </c>
      <c r="E134" s="588" t="s">
        <v>336</v>
      </c>
      <c r="F134" s="521">
        <v>12</v>
      </c>
      <c r="G134" s="521">
        <v>13</v>
      </c>
      <c r="H134" s="521">
        <v>16</v>
      </c>
      <c r="I134" s="521">
        <v>12</v>
      </c>
      <c r="J134" s="521">
        <v>12</v>
      </c>
      <c r="K134" s="521">
        <v>13</v>
      </c>
      <c r="L134" s="521">
        <v>8</v>
      </c>
      <c r="M134" s="521">
        <v>0</v>
      </c>
      <c r="N134" s="528">
        <f t="shared" si="9"/>
        <v>86</v>
      </c>
      <c r="O134" s="544">
        <v>11.26</v>
      </c>
      <c r="P134" s="522">
        <f t="shared" si="10"/>
        <v>968.36</v>
      </c>
      <c r="Q134" s="3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4"/>
      <c r="EG134" s="4"/>
      <c r="EH134" s="4"/>
      <c r="EI134" s="4"/>
      <c r="EJ134" s="4"/>
      <c r="EK134" s="4"/>
      <c r="EL134" s="4"/>
      <c r="EM134" s="4"/>
      <c r="EN134" s="4"/>
      <c r="EO134" s="4"/>
      <c r="EP134" s="4"/>
      <c r="EQ134" s="4"/>
      <c r="ER134" s="4"/>
      <c r="ES134" s="4"/>
      <c r="ET134" s="4"/>
      <c r="EU134" s="4"/>
      <c r="EV134" s="4"/>
      <c r="EW134" s="4"/>
      <c r="EX134" s="4"/>
      <c r="EY134" s="4"/>
      <c r="EZ134" s="4"/>
      <c r="FA134" s="4"/>
      <c r="FB134" s="4"/>
      <c r="FC134" s="4"/>
      <c r="FD134" s="4"/>
      <c r="FE134" s="4"/>
      <c r="FF134" s="4"/>
      <c r="FG134" s="4"/>
      <c r="FH134" s="4"/>
      <c r="FI134" s="4"/>
      <c r="FJ134" s="4"/>
      <c r="FK134" s="4"/>
      <c r="FL134" s="4"/>
      <c r="FM134" s="4"/>
      <c r="FN134" s="4"/>
      <c r="FO134" s="4"/>
      <c r="FP134" s="4"/>
      <c r="FQ134" s="4"/>
      <c r="FR134" s="4"/>
      <c r="FS134" s="4"/>
      <c r="FT134" s="4"/>
      <c r="FU134" s="4"/>
      <c r="FV134" s="4"/>
      <c r="FW134" s="4"/>
      <c r="FX134" s="4"/>
      <c r="FY134" s="4"/>
      <c r="FZ134" s="4"/>
      <c r="GA134" s="4"/>
      <c r="GB134" s="4"/>
      <c r="GC134" s="4"/>
      <c r="GD134" s="4"/>
      <c r="GE134" s="4"/>
      <c r="GF134" s="4"/>
      <c r="GG134" s="4"/>
      <c r="GH134" s="4"/>
      <c r="GI134" s="4"/>
      <c r="GJ134" s="4"/>
      <c r="GK134" s="4"/>
      <c r="GL134" s="4"/>
      <c r="GM134" s="4"/>
      <c r="GN134" s="4"/>
      <c r="GO134" s="4"/>
      <c r="GP134" s="4"/>
      <c r="GQ134" s="4"/>
      <c r="GR134" s="4"/>
      <c r="GS134" s="4"/>
      <c r="GT134" s="4"/>
      <c r="GU134" s="4"/>
      <c r="GV134" s="4"/>
      <c r="GW134" s="4"/>
      <c r="GX134" s="4"/>
      <c r="GY134" s="4"/>
      <c r="GZ134" s="4"/>
      <c r="HA134" s="4"/>
      <c r="HB134" s="4"/>
      <c r="HC134" s="4"/>
      <c r="HD134" s="4"/>
      <c r="HE134" s="4"/>
      <c r="HF134" s="4"/>
      <c r="HG134" s="4"/>
      <c r="HH134" s="4"/>
      <c r="HI134" s="4"/>
      <c r="HJ134" s="4"/>
      <c r="HK134" s="4"/>
      <c r="HL134" s="4"/>
      <c r="HM134" s="4"/>
      <c r="HN134" s="4"/>
      <c r="HO134" s="4"/>
      <c r="HP134" s="4"/>
      <c r="HQ134" s="4"/>
      <c r="HR134" s="4"/>
      <c r="HS134" s="4"/>
      <c r="HT134" s="4"/>
      <c r="HU134" s="4"/>
      <c r="HV134" s="4"/>
      <c r="HW134" s="4"/>
      <c r="HX134" s="4"/>
      <c r="HY134" s="4"/>
      <c r="HZ134" s="4"/>
      <c r="IA134" s="4"/>
      <c r="IB134" s="4"/>
      <c r="IC134" s="4"/>
      <c r="ID134" s="4"/>
      <c r="IE134" s="4"/>
      <c r="IF134" s="4"/>
    </row>
    <row r="135" spans="1:240" ht="22.5">
      <c r="A135" s="198" t="s">
        <v>522</v>
      </c>
      <c r="B135" s="583" t="s">
        <v>26</v>
      </c>
      <c r="C135" s="652">
        <v>56</v>
      </c>
      <c r="D135" s="587" t="s">
        <v>523</v>
      </c>
      <c r="E135" s="600" t="s">
        <v>217</v>
      </c>
      <c r="F135" s="554">
        <v>40</v>
      </c>
      <c r="G135" s="554">
        <v>0</v>
      </c>
      <c r="H135" s="554">
        <v>0</v>
      </c>
      <c r="I135" s="554">
        <v>0</v>
      </c>
      <c r="J135" s="554">
        <v>0</v>
      </c>
      <c r="K135" s="554">
        <v>0</v>
      </c>
      <c r="L135" s="554">
        <v>0</v>
      </c>
      <c r="M135" s="554">
        <v>0</v>
      </c>
      <c r="N135" s="528">
        <f t="shared" si="9"/>
        <v>40</v>
      </c>
      <c r="O135" s="979">
        <f>'2-COMPOSIÇÃO_CUSTO_UNITÁRIO'!H494</f>
        <v>22.729700000000001</v>
      </c>
      <c r="P135" s="522">
        <f t="shared" si="10"/>
        <v>909.1880000000001</v>
      </c>
      <c r="Q135" s="3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/>
      <c r="EH135" s="4"/>
      <c r="EI135" s="4"/>
      <c r="EJ135" s="4"/>
      <c r="EK135" s="4"/>
      <c r="EL135" s="4"/>
      <c r="EM135" s="4"/>
      <c r="EN135" s="4"/>
      <c r="EO135" s="4"/>
      <c r="EP135" s="4"/>
      <c r="EQ135" s="4"/>
      <c r="ER135" s="4"/>
      <c r="ES135" s="4"/>
      <c r="ET135" s="4"/>
      <c r="EU135" s="4"/>
      <c r="EV135" s="4"/>
      <c r="EW135" s="4"/>
      <c r="EX135" s="4"/>
      <c r="EY135" s="4"/>
      <c r="EZ135" s="4"/>
      <c r="FA135" s="4"/>
      <c r="FB135" s="4"/>
      <c r="FC135" s="4"/>
      <c r="FD135" s="4"/>
      <c r="FE135" s="4"/>
      <c r="FF135" s="4"/>
      <c r="FG135" s="4"/>
      <c r="FH135" s="4"/>
      <c r="FI135" s="4"/>
      <c r="FJ135" s="4"/>
      <c r="FK135" s="4"/>
      <c r="FL135" s="4"/>
      <c r="FM135" s="4"/>
      <c r="FN135" s="4"/>
      <c r="FO135" s="4"/>
      <c r="FP135" s="4"/>
      <c r="FQ135" s="4"/>
      <c r="FR135" s="4"/>
      <c r="FS135" s="4"/>
      <c r="FT135" s="4"/>
      <c r="FU135" s="4"/>
      <c r="FV135" s="4"/>
      <c r="FW135" s="4"/>
      <c r="FX135" s="4"/>
      <c r="FY135" s="4"/>
      <c r="FZ135" s="4"/>
      <c r="GA135" s="4"/>
      <c r="GB135" s="4"/>
      <c r="GC135" s="4"/>
      <c r="GD135" s="4"/>
      <c r="GE135" s="4"/>
      <c r="GF135" s="4"/>
      <c r="GG135" s="4"/>
      <c r="GH135" s="4"/>
      <c r="GI135" s="4"/>
      <c r="GJ135" s="4"/>
      <c r="GK135" s="4"/>
      <c r="GL135" s="4"/>
      <c r="GM135" s="4"/>
      <c r="GN135" s="4"/>
      <c r="GO135" s="4"/>
      <c r="GP135" s="4"/>
      <c r="GQ135" s="4"/>
      <c r="GR135" s="4"/>
      <c r="GS135" s="4"/>
      <c r="GT135" s="4"/>
      <c r="GU135" s="4"/>
      <c r="GV135" s="4"/>
      <c r="GW135" s="4"/>
      <c r="GX135" s="4"/>
      <c r="GY135" s="4"/>
      <c r="GZ135" s="4"/>
      <c r="HA135" s="4"/>
      <c r="HB135" s="4"/>
      <c r="HC135" s="4"/>
      <c r="HD135" s="4"/>
      <c r="HE135" s="4"/>
      <c r="HF135" s="4"/>
      <c r="HG135" s="4"/>
      <c r="HH135" s="4"/>
      <c r="HI135" s="4"/>
      <c r="HJ135" s="4"/>
      <c r="HK135" s="4"/>
      <c r="HL135" s="4"/>
      <c r="HM135" s="4"/>
      <c r="HN135" s="4"/>
      <c r="HO135" s="4"/>
      <c r="HP135" s="4"/>
      <c r="HQ135" s="4"/>
      <c r="HR135" s="4"/>
      <c r="HS135" s="4"/>
      <c r="HT135" s="4"/>
      <c r="HU135" s="4"/>
      <c r="HV135" s="4"/>
      <c r="HW135" s="4"/>
      <c r="HX135" s="4"/>
      <c r="HY135" s="4"/>
      <c r="HZ135" s="4"/>
      <c r="IA135" s="4"/>
      <c r="IB135" s="4"/>
      <c r="IC135" s="4"/>
      <c r="ID135" s="4"/>
      <c r="IE135" s="4"/>
      <c r="IF135" s="4"/>
    </row>
    <row r="136" spans="1:240" ht="22.5" customHeight="1">
      <c r="A136" s="560" t="s">
        <v>392</v>
      </c>
      <c r="B136" s="579" t="s">
        <v>26</v>
      </c>
      <c r="C136" s="959">
        <v>36</v>
      </c>
      <c r="D136" s="591" t="s">
        <v>912</v>
      </c>
      <c r="E136" s="588" t="s">
        <v>29</v>
      </c>
      <c r="F136" s="545">
        <v>24</v>
      </c>
      <c r="G136" s="545">
        <v>13</v>
      </c>
      <c r="H136" s="545">
        <v>25</v>
      </c>
      <c r="I136" s="546">
        <v>15</v>
      </c>
      <c r="J136" s="546">
        <v>14</v>
      </c>
      <c r="K136" s="546">
        <v>20</v>
      </c>
      <c r="L136" s="546">
        <v>16</v>
      </c>
      <c r="M136" s="979">
        <v>0</v>
      </c>
      <c r="N136" s="528">
        <f t="shared" si="9"/>
        <v>127</v>
      </c>
      <c r="O136" s="544">
        <f>'2-COMPOSIÇÃO_CUSTO_UNITÁRIO'!H328</f>
        <v>7.1196999999999999</v>
      </c>
      <c r="P136" s="522">
        <f t="shared" si="10"/>
        <v>904.20190000000002</v>
      </c>
      <c r="Q136" s="3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  <c r="EB136" s="4"/>
      <c r="EC136" s="4"/>
      <c r="ED136" s="4"/>
      <c r="EE136" s="4"/>
      <c r="EF136" s="4"/>
      <c r="EG136" s="4"/>
      <c r="EH136" s="4"/>
      <c r="EI136" s="4"/>
      <c r="EJ136" s="4"/>
      <c r="EK136" s="4"/>
      <c r="EL136" s="4"/>
      <c r="EM136" s="4"/>
      <c r="EN136" s="4"/>
      <c r="EO136" s="4"/>
      <c r="EP136" s="4"/>
      <c r="EQ136" s="4"/>
      <c r="ER136" s="4"/>
      <c r="ES136" s="4"/>
      <c r="ET136" s="4"/>
      <c r="EU136" s="4"/>
      <c r="EV136" s="4"/>
      <c r="EW136" s="4"/>
      <c r="EX136" s="4"/>
      <c r="EY136" s="4"/>
      <c r="EZ136" s="4"/>
      <c r="FA136" s="4"/>
      <c r="FB136" s="4"/>
      <c r="FC136" s="4"/>
      <c r="FD136" s="4"/>
      <c r="FE136" s="4"/>
      <c r="FF136" s="4"/>
      <c r="FG136" s="4"/>
      <c r="FH136" s="4"/>
      <c r="FI136" s="4"/>
      <c r="FJ136" s="4"/>
      <c r="FK136" s="4"/>
      <c r="FL136" s="4"/>
      <c r="FM136" s="4"/>
      <c r="FN136" s="4"/>
      <c r="FO136" s="4"/>
      <c r="FP136" s="4"/>
      <c r="FQ136" s="4"/>
      <c r="FR136" s="4"/>
      <c r="FS136" s="4"/>
      <c r="FT136" s="4"/>
      <c r="FU136" s="4"/>
      <c r="FV136" s="4"/>
      <c r="FW136" s="4"/>
      <c r="FX136" s="4"/>
      <c r="FY136" s="4"/>
      <c r="FZ136" s="4"/>
      <c r="GA136" s="4"/>
      <c r="GB136" s="4"/>
      <c r="GC136" s="4"/>
      <c r="GD136" s="4"/>
      <c r="GE136" s="4"/>
      <c r="GF136" s="4"/>
      <c r="GG136" s="4"/>
      <c r="GH136" s="4"/>
      <c r="GI136" s="4"/>
      <c r="GJ136" s="4"/>
      <c r="GK136" s="4"/>
      <c r="GL136" s="4"/>
      <c r="GM136" s="4"/>
      <c r="GN136" s="4"/>
      <c r="GO136" s="4"/>
      <c r="GP136" s="4"/>
      <c r="GQ136" s="4"/>
      <c r="GR136" s="4"/>
      <c r="GS136" s="4"/>
      <c r="GT136" s="4"/>
      <c r="GU136" s="4"/>
      <c r="GV136" s="4"/>
      <c r="GW136" s="4"/>
      <c r="GX136" s="4"/>
      <c r="GY136" s="4"/>
      <c r="GZ136" s="4"/>
      <c r="HA136" s="4"/>
      <c r="HB136" s="4"/>
      <c r="HC136" s="4"/>
      <c r="HD136" s="4"/>
      <c r="HE136" s="4"/>
      <c r="HF136" s="4"/>
      <c r="HG136" s="4"/>
      <c r="HH136" s="4"/>
      <c r="HI136" s="4"/>
      <c r="HJ136" s="4"/>
      <c r="HK136" s="4"/>
      <c r="HL136" s="4"/>
      <c r="HM136" s="4"/>
      <c r="HN136" s="4"/>
      <c r="HO136" s="4"/>
      <c r="HP136" s="4"/>
      <c r="HQ136" s="4"/>
      <c r="HR136" s="4"/>
      <c r="HS136" s="4"/>
      <c r="HT136" s="4"/>
      <c r="HU136" s="4"/>
      <c r="HV136" s="4"/>
      <c r="HW136" s="4"/>
      <c r="HX136" s="4"/>
      <c r="HY136" s="4"/>
      <c r="HZ136" s="4"/>
      <c r="IA136" s="4"/>
      <c r="IB136" s="4"/>
      <c r="IC136" s="4"/>
      <c r="ID136" s="4"/>
      <c r="IE136" s="4"/>
      <c r="IF136" s="4"/>
    </row>
    <row r="137" spans="1:240" ht="22.5">
      <c r="A137" s="560" t="s">
        <v>444</v>
      </c>
      <c r="B137" s="244" t="s">
        <v>26</v>
      </c>
      <c r="C137" s="621" t="s">
        <v>445</v>
      </c>
      <c r="D137" s="586" t="s">
        <v>446</v>
      </c>
      <c r="E137" s="597" t="s">
        <v>196</v>
      </c>
      <c r="F137" s="521">
        <v>0</v>
      </c>
      <c r="G137" s="521">
        <v>0</v>
      </c>
      <c r="H137" s="521">
        <v>0</v>
      </c>
      <c r="I137" s="521">
        <v>0</v>
      </c>
      <c r="J137" s="521">
        <v>0</v>
      </c>
      <c r="K137" s="521">
        <v>0</v>
      </c>
      <c r="L137" s="521">
        <v>0</v>
      </c>
      <c r="M137" s="521">
        <v>1</v>
      </c>
      <c r="N137" s="528">
        <f t="shared" si="9"/>
        <v>1</v>
      </c>
      <c r="O137" s="544">
        <v>894.56</v>
      </c>
      <c r="P137" s="522">
        <f t="shared" si="10"/>
        <v>894.56</v>
      </c>
      <c r="Q137" s="3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  <c r="EB137" s="4"/>
      <c r="EC137" s="4"/>
      <c r="ED137" s="4"/>
      <c r="EE137" s="4"/>
      <c r="EF137" s="4"/>
      <c r="EG137" s="4"/>
      <c r="EH137" s="4"/>
      <c r="EI137" s="4"/>
      <c r="EJ137" s="4"/>
      <c r="EK137" s="4"/>
      <c r="EL137" s="4"/>
      <c r="EM137" s="4"/>
      <c r="EN137" s="4"/>
      <c r="EO137" s="4"/>
      <c r="EP137" s="4"/>
      <c r="EQ137" s="4"/>
      <c r="ER137" s="4"/>
      <c r="ES137" s="4"/>
      <c r="ET137" s="4"/>
      <c r="EU137" s="4"/>
      <c r="EV137" s="4"/>
      <c r="EW137" s="4"/>
      <c r="EX137" s="4"/>
      <c r="EY137" s="4"/>
      <c r="EZ137" s="4"/>
      <c r="FA137" s="4"/>
      <c r="FB137" s="4"/>
      <c r="FC137" s="4"/>
      <c r="FD137" s="4"/>
      <c r="FE137" s="4"/>
      <c r="FF137" s="4"/>
      <c r="FG137" s="4"/>
      <c r="FH137" s="4"/>
      <c r="FI137" s="4"/>
      <c r="FJ137" s="4"/>
      <c r="FK137" s="4"/>
      <c r="FL137" s="4"/>
      <c r="FM137" s="4"/>
      <c r="FN137" s="4"/>
      <c r="FO137" s="4"/>
      <c r="FP137" s="4"/>
      <c r="FQ137" s="4"/>
      <c r="FR137" s="4"/>
      <c r="FS137" s="4"/>
      <c r="FT137" s="4"/>
      <c r="FU137" s="4"/>
      <c r="FV137" s="4"/>
      <c r="FW137" s="4"/>
      <c r="FX137" s="4"/>
      <c r="FY137" s="4"/>
      <c r="FZ137" s="4"/>
      <c r="GA137" s="4"/>
      <c r="GB137" s="4"/>
      <c r="GC137" s="4"/>
      <c r="GD137" s="4"/>
      <c r="GE137" s="4"/>
      <c r="GF137" s="4"/>
      <c r="GG137" s="4"/>
      <c r="GH137" s="4"/>
      <c r="GI137" s="4"/>
      <c r="GJ137" s="4"/>
      <c r="GK137" s="4"/>
      <c r="GL137" s="4"/>
      <c r="GM137" s="4"/>
      <c r="GN137" s="4"/>
      <c r="GO137" s="4"/>
      <c r="GP137" s="4"/>
      <c r="GQ137" s="4"/>
      <c r="GR137" s="4"/>
      <c r="GS137" s="4"/>
      <c r="GT137" s="4"/>
      <c r="GU137" s="4"/>
      <c r="GV137" s="4"/>
      <c r="GW137" s="4"/>
      <c r="GX137" s="4"/>
      <c r="GY137" s="4"/>
      <c r="GZ137" s="4"/>
      <c r="HA137" s="4"/>
      <c r="HB137" s="4"/>
      <c r="HC137" s="4"/>
      <c r="HD137" s="4"/>
      <c r="HE137" s="4"/>
      <c r="HF137" s="4"/>
      <c r="HG137" s="4"/>
      <c r="HH137" s="4"/>
      <c r="HI137" s="4"/>
      <c r="HJ137" s="4"/>
      <c r="HK137" s="4"/>
      <c r="HL137" s="4"/>
      <c r="HM137" s="4"/>
      <c r="HN137" s="4"/>
      <c r="HO137" s="4"/>
      <c r="HP137" s="4"/>
      <c r="HQ137" s="4"/>
      <c r="HR137" s="4"/>
      <c r="HS137" s="4"/>
      <c r="HT137" s="4"/>
      <c r="HU137" s="4"/>
      <c r="HV137" s="4"/>
      <c r="HW137" s="4"/>
      <c r="HX137" s="4"/>
      <c r="HY137" s="4"/>
      <c r="HZ137" s="4"/>
      <c r="IA137" s="4"/>
      <c r="IB137" s="4"/>
      <c r="IC137" s="4"/>
      <c r="ID137" s="4"/>
      <c r="IE137" s="4"/>
      <c r="IF137" s="4"/>
    </row>
    <row r="138" spans="1:240" ht="22.5">
      <c r="A138" s="560" t="s">
        <v>135</v>
      </c>
      <c r="B138" s="570" t="s">
        <v>36</v>
      </c>
      <c r="C138" s="625" t="s">
        <v>136</v>
      </c>
      <c r="D138" s="195" t="s">
        <v>913</v>
      </c>
      <c r="E138" s="430" t="s">
        <v>51</v>
      </c>
      <c r="F138" s="521">
        <v>29</v>
      </c>
      <c r="G138" s="521">
        <v>62</v>
      </c>
      <c r="H138" s="521">
        <v>39</v>
      </c>
      <c r="I138" s="521">
        <v>39</v>
      </c>
      <c r="J138" s="521">
        <v>39</v>
      </c>
      <c r="K138" s="521">
        <v>39</v>
      </c>
      <c r="L138" s="521">
        <v>39</v>
      </c>
      <c r="M138" s="521">
        <v>0</v>
      </c>
      <c r="N138" s="521">
        <f>SUM(F138:L138)</f>
        <v>286</v>
      </c>
      <c r="O138" s="451">
        <v>3.07</v>
      </c>
      <c r="P138" s="522">
        <f t="shared" si="10"/>
        <v>878.02</v>
      </c>
      <c r="Q138" s="3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  <c r="DF138" s="4"/>
      <c r="DG138" s="4"/>
      <c r="DH138" s="4"/>
      <c r="DI138" s="4"/>
      <c r="DJ138" s="4"/>
      <c r="DK138" s="4"/>
      <c r="DL138" s="4"/>
      <c r="DM138" s="4"/>
      <c r="DN138" s="4"/>
      <c r="DO138" s="4"/>
      <c r="DP138" s="4"/>
      <c r="DQ138" s="4"/>
      <c r="DR138" s="4"/>
      <c r="DS138" s="4"/>
      <c r="DT138" s="4"/>
      <c r="DU138" s="4"/>
      <c r="DV138" s="4"/>
      <c r="DW138" s="4"/>
      <c r="DX138" s="4"/>
      <c r="DY138" s="4"/>
      <c r="DZ138" s="4"/>
      <c r="EA138" s="4"/>
      <c r="EB138" s="4"/>
      <c r="EC138" s="4"/>
      <c r="ED138" s="4"/>
      <c r="EE138" s="4"/>
      <c r="EF138" s="4"/>
      <c r="EG138" s="4"/>
      <c r="EH138" s="4"/>
      <c r="EI138" s="4"/>
      <c r="EJ138" s="4"/>
      <c r="EK138" s="4"/>
      <c r="EL138" s="4"/>
      <c r="EM138" s="4"/>
      <c r="EN138" s="4"/>
      <c r="EO138" s="4"/>
      <c r="EP138" s="4"/>
      <c r="EQ138" s="4"/>
      <c r="ER138" s="4"/>
      <c r="ES138" s="4"/>
      <c r="ET138" s="4"/>
      <c r="EU138" s="4"/>
      <c r="EV138" s="4"/>
      <c r="EW138" s="4"/>
      <c r="EX138" s="4"/>
      <c r="EY138" s="4"/>
      <c r="EZ138" s="4"/>
      <c r="FA138" s="4"/>
      <c r="FB138" s="4"/>
      <c r="FC138" s="4"/>
      <c r="FD138" s="4"/>
      <c r="FE138" s="4"/>
      <c r="FF138" s="4"/>
      <c r="FG138" s="4"/>
      <c r="FH138" s="4"/>
      <c r="FI138" s="4"/>
      <c r="FJ138" s="4"/>
      <c r="FK138" s="4"/>
      <c r="FL138" s="4"/>
      <c r="FM138" s="4"/>
      <c r="FN138" s="4"/>
      <c r="FO138" s="4"/>
      <c r="FP138" s="4"/>
      <c r="FQ138" s="4"/>
      <c r="FR138" s="4"/>
      <c r="FS138" s="4"/>
      <c r="FT138" s="4"/>
      <c r="FU138" s="4"/>
      <c r="FV138" s="4"/>
      <c r="FW138" s="4"/>
      <c r="FX138" s="4"/>
      <c r="FY138" s="4"/>
      <c r="FZ138" s="4"/>
      <c r="GA138" s="4"/>
      <c r="GB138" s="4"/>
      <c r="GC138" s="4"/>
      <c r="GD138" s="4"/>
      <c r="GE138" s="4"/>
      <c r="GF138" s="4"/>
      <c r="GG138" s="4"/>
      <c r="GH138" s="4"/>
      <c r="GI138" s="4"/>
      <c r="GJ138" s="4"/>
      <c r="GK138" s="4"/>
      <c r="GL138" s="4"/>
      <c r="GM138" s="4"/>
      <c r="GN138" s="4"/>
      <c r="GO138" s="4"/>
      <c r="GP138" s="4"/>
      <c r="GQ138" s="4"/>
      <c r="GR138" s="4"/>
      <c r="GS138" s="4"/>
      <c r="GT138" s="4"/>
      <c r="GU138" s="4"/>
      <c r="GV138" s="4"/>
      <c r="GW138" s="4"/>
      <c r="GX138" s="4"/>
      <c r="GY138" s="4"/>
      <c r="GZ138" s="4"/>
      <c r="HA138" s="4"/>
      <c r="HB138" s="4"/>
      <c r="HC138" s="4"/>
      <c r="HD138" s="4"/>
      <c r="HE138" s="4"/>
      <c r="HF138" s="4"/>
      <c r="HG138" s="4"/>
      <c r="HH138" s="4"/>
      <c r="HI138" s="4"/>
      <c r="HJ138" s="4"/>
      <c r="HK138" s="4"/>
      <c r="HL138" s="4"/>
      <c r="HM138" s="4"/>
      <c r="HN138" s="4"/>
      <c r="HO138" s="4"/>
      <c r="HP138" s="4"/>
      <c r="HQ138" s="4"/>
      <c r="HR138" s="4"/>
      <c r="HS138" s="4"/>
      <c r="HT138" s="4"/>
      <c r="HU138" s="4"/>
      <c r="HV138" s="4"/>
      <c r="HW138" s="4"/>
      <c r="HX138" s="4"/>
      <c r="HY138" s="4"/>
      <c r="HZ138" s="4"/>
      <c r="IA138" s="4"/>
      <c r="IB138" s="4"/>
      <c r="IC138" s="4"/>
      <c r="ID138" s="4"/>
      <c r="IE138" s="4"/>
      <c r="IF138" s="4"/>
    </row>
    <row r="139" spans="1:240" ht="45" customHeight="1">
      <c r="A139" s="560" t="s">
        <v>279</v>
      </c>
      <c r="B139" s="244" t="s">
        <v>36</v>
      </c>
      <c r="C139" s="633" t="s">
        <v>280</v>
      </c>
      <c r="D139" s="585" t="s">
        <v>281</v>
      </c>
      <c r="E139" s="597" t="s">
        <v>217</v>
      </c>
      <c r="F139" s="547">
        <v>1</v>
      </c>
      <c r="G139" s="547">
        <v>2</v>
      </c>
      <c r="H139" s="547">
        <v>2</v>
      </c>
      <c r="I139" s="548">
        <v>2</v>
      </c>
      <c r="J139" s="548">
        <v>2</v>
      </c>
      <c r="K139" s="548">
        <v>2</v>
      </c>
      <c r="L139" s="548">
        <v>2</v>
      </c>
      <c r="M139" s="548">
        <v>0</v>
      </c>
      <c r="N139" s="528">
        <f>SUM(F139:M139)</f>
        <v>13</v>
      </c>
      <c r="O139" s="544">
        <v>66.349999999999994</v>
      </c>
      <c r="P139" s="522">
        <f t="shared" si="10"/>
        <v>862.55</v>
      </c>
      <c r="Q139" s="3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  <c r="DY139" s="4"/>
      <c r="DZ139" s="4"/>
      <c r="EA139" s="4"/>
      <c r="EB139" s="4"/>
      <c r="EC139" s="4"/>
      <c r="ED139" s="4"/>
      <c r="EE139" s="4"/>
      <c r="EF139" s="4"/>
      <c r="EG139" s="4"/>
      <c r="EH139" s="4"/>
      <c r="EI139" s="4"/>
      <c r="EJ139" s="4"/>
      <c r="EK139" s="4"/>
      <c r="EL139" s="4"/>
      <c r="EM139" s="4"/>
      <c r="EN139" s="4"/>
      <c r="EO139" s="4"/>
      <c r="EP139" s="4"/>
      <c r="EQ139" s="4"/>
      <c r="ER139" s="4"/>
      <c r="ES139" s="4"/>
      <c r="ET139" s="4"/>
      <c r="EU139" s="4"/>
      <c r="EV139" s="4"/>
      <c r="EW139" s="4"/>
      <c r="EX139" s="4"/>
      <c r="EY139" s="4"/>
      <c r="EZ139" s="4"/>
      <c r="FA139" s="4"/>
      <c r="FB139" s="4"/>
      <c r="FC139" s="4"/>
      <c r="FD139" s="4"/>
      <c r="FE139" s="4"/>
      <c r="FF139" s="4"/>
      <c r="FG139" s="4"/>
      <c r="FH139" s="4"/>
      <c r="FI139" s="4"/>
      <c r="FJ139" s="4"/>
      <c r="FK139" s="4"/>
      <c r="FL139" s="4"/>
      <c r="FM139" s="4"/>
      <c r="FN139" s="4"/>
      <c r="FO139" s="4"/>
      <c r="FP139" s="4"/>
      <c r="FQ139" s="4"/>
      <c r="FR139" s="4"/>
      <c r="FS139" s="4"/>
      <c r="FT139" s="4"/>
      <c r="FU139" s="4"/>
      <c r="FV139" s="4"/>
      <c r="FW139" s="4"/>
      <c r="FX139" s="4"/>
      <c r="FY139" s="4"/>
      <c r="FZ139" s="4"/>
      <c r="GA139" s="4"/>
      <c r="GB139" s="4"/>
      <c r="GC139" s="4"/>
      <c r="GD139" s="4"/>
      <c r="GE139" s="4"/>
      <c r="GF139" s="4"/>
      <c r="GG139" s="4"/>
      <c r="GH139" s="4"/>
      <c r="GI139" s="4"/>
      <c r="GJ139" s="4"/>
      <c r="GK139" s="4"/>
      <c r="GL139" s="4"/>
      <c r="GM139" s="4"/>
      <c r="GN139" s="4"/>
      <c r="GO139" s="4"/>
      <c r="GP139" s="4"/>
      <c r="GQ139" s="4"/>
      <c r="GR139" s="4"/>
      <c r="GS139" s="4"/>
      <c r="GT139" s="4"/>
      <c r="GU139" s="4"/>
      <c r="GV139" s="4"/>
      <c r="GW139" s="4"/>
      <c r="GX139" s="4"/>
      <c r="GY139" s="4"/>
      <c r="GZ139" s="4"/>
      <c r="HA139" s="4"/>
      <c r="HB139" s="4"/>
      <c r="HC139" s="4"/>
      <c r="HD139" s="4"/>
      <c r="HE139" s="4"/>
      <c r="HF139" s="4"/>
      <c r="HG139" s="4"/>
      <c r="HH139" s="4"/>
      <c r="HI139" s="4"/>
      <c r="HJ139" s="4"/>
      <c r="HK139" s="4"/>
      <c r="HL139" s="4"/>
      <c r="HM139" s="4"/>
      <c r="HN139" s="4"/>
      <c r="HO139" s="4"/>
      <c r="HP139" s="4"/>
      <c r="HQ139" s="4"/>
      <c r="HR139" s="4"/>
      <c r="HS139" s="4"/>
      <c r="HT139" s="4"/>
      <c r="HU139" s="4"/>
      <c r="HV139" s="4"/>
      <c r="HW139" s="4"/>
      <c r="HX139" s="4"/>
      <c r="HY139" s="4"/>
      <c r="HZ139" s="4"/>
      <c r="IA139" s="4"/>
      <c r="IB139" s="4"/>
      <c r="IC139" s="4"/>
      <c r="ID139" s="4"/>
      <c r="IE139" s="4"/>
      <c r="IF139" s="4"/>
    </row>
    <row r="140" spans="1:240" ht="28.5" customHeight="1">
      <c r="A140" s="560" t="s">
        <v>565</v>
      </c>
      <c r="B140" s="578" t="s">
        <v>538</v>
      </c>
      <c r="C140" s="645">
        <v>59</v>
      </c>
      <c r="D140" s="964" t="s">
        <v>566</v>
      </c>
      <c r="E140" s="588" t="s">
        <v>540</v>
      </c>
      <c r="F140" s="980">
        <v>12</v>
      </c>
      <c r="G140" s="980">
        <v>12</v>
      </c>
      <c r="H140" s="980">
        <v>12</v>
      </c>
      <c r="I140" s="980">
        <v>12</v>
      </c>
      <c r="J140" s="980">
        <v>12</v>
      </c>
      <c r="K140" s="980">
        <v>12</v>
      </c>
      <c r="L140" s="980">
        <v>12</v>
      </c>
      <c r="M140" s="980">
        <v>12</v>
      </c>
      <c r="N140" s="545">
        <f>SUM(F140:M140)</f>
        <v>96</v>
      </c>
      <c r="O140" s="979">
        <v>8.92</v>
      </c>
      <c r="P140" s="551">
        <f t="shared" si="10"/>
        <v>856.31999999999994</v>
      </c>
      <c r="Q140" s="3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  <c r="EA140" s="4"/>
      <c r="EB140" s="4"/>
      <c r="EC140" s="4"/>
      <c r="ED140" s="4"/>
      <c r="EE140" s="4"/>
      <c r="EF140" s="4"/>
      <c r="EG140" s="4"/>
      <c r="EH140" s="4"/>
      <c r="EI140" s="4"/>
      <c r="EJ140" s="4"/>
      <c r="EK140" s="4"/>
      <c r="EL140" s="4"/>
      <c r="EM140" s="4"/>
      <c r="EN140" s="4"/>
      <c r="EO140" s="4"/>
      <c r="EP140" s="4"/>
      <c r="EQ140" s="4"/>
      <c r="ER140" s="4"/>
      <c r="ES140" s="4"/>
      <c r="ET140" s="4"/>
      <c r="EU140" s="4"/>
      <c r="EV140" s="4"/>
      <c r="EW140" s="4"/>
      <c r="EX140" s="4"/>
      <c r="EY140" s="4"/>
      <c r="EZ140" s="4"/>
      <c r="FA140" s="4"/>
      <c r="FB140" s="4"/>
      <c r="FC140" s="4"/>
      <c r="FD140" s="4"/>
      <c r="FE140" s="4"/>
      <c r="FF140" s="4"/>
      <c r="FG140" s="4"/>
      <c r="FH140" s="4"/>
      <c r="FI140" s="4"/>
      <c r="FJ140" s="4"/>
      <c r="FK140" s="4"/>
      <c r="FL140" s="4"/>
      <c r="FM140" s="4"/>
      <c r="FN140" s="4"/>
      <c r="FO140" s="4"/>
      <c r="FP140" s="4"/>
      <c r="FQ140" s="4"/>
      <c r="FR140" s="4"/>
      <c r="FS140" s="4"/>
      <c r="FT140" s="4"/>
      <c r="FU140" s="4"/>
      <c r="FV140" s="4"/>
      <c r="FW140" s="4"/>
      <c r="FX140" s="4"/>
      <c r="FY140" s="4"/>
      <c r="FZ140" s="4"/>
      <c r="GA140" s="4"/>
      <c r="GB140" s="4"/>
      <c r="GC140" s="4"/>
      <c r="GD140" s="4"/>
      <c r="GE140" s="4"/>
      <c r="GF140" s="4"/>
      <c r="GG140" s="4"/>
      <c r="GH140" s="4"/>
      <c r="GI140" s="4"/>
      <c r="GJ140" s="4"/>
      <c r="GK140" s="4"/>
      <c r="GL140" s="4"/>
      <c r="GM140" s="4"/>
      <c r="GN140" s="4"/>
      <c r="GO140" s="4"/>
      <c r="GP140" s="4"/>
      <c r="GQ140" s="4"/>
      <c r="GR140" s="4"/>
      <c r="GS140" s="4"/>
      <c r="GT140" s="4"/>
      <c r="GU140" s="4"/>
      <c r="GV140" s="4"/>
      <c r="GW140" s="4"/>
      <c r="GX140" s="4"/>
      <c r="GY140" s="4"/>
      <c r="GZ140" s="4"/>
      <c r="HA140" s="4"/>
      <c r="HB140" s="4"/>
      <c r="HC140" s="4"/>
      <c r="HD140" s="4"/>
      <c r="HE140" s="4"/>
      <c r="HF140" s="4"/>
      <c r="HG140" s="4"/>
      <c r="HH140" s="4"/>
      <c r="HI140" s="4"/>
      <c r="HJ140" s="4"/>
      <c r="HK140" s="4"/>
      <c r="HL140" s="4"/>
      <c r="HM140" s="4"/>
      <c r="HN140" s="4"/>
      <c r="HO140" s="4"/>
      <c r="HP140" s="4"/>
      <c r="HQ140" s="4"/>
      <c r="HR140" s="4"/>
      <c r="HS140" s="4"/>
      <c r="HT140" s="4"/>
      <c r="HU140" s="4"/>
      <c r="HV140" s="4"/>
      <c r="HW140" s="4"/>
      <c r="HX140" s="4"/>
      <c r="HY140" s="4"/>
      <c r="HZ140" s="4"/>
      <c r="IA140" s="4"/>
      <c r="IB140" s="4"/>
      <c r="IC140" s="4"/>
      <c r="ID140" s="4"/>
      <c r="IE140" s="4"/>
      <c r="IF140" s="4"/>
    </row>
    <row r="141" spans="1:240" ht="33.75">
      <c r="A141" s="560" t="s">
        <v>426</v>
      </c>
      <c r="B141" s="244" t="s">
        <v>36</v>
      </c>
      <c r="C141" s="630" t="s">
        <v>427</v>
      </c>
      <c r="D141" s="586" t="s">
        <v>428</v>
      </c>
      <c r="E141" s="597" t="s">
        <v>61</v>
      </c>
      <c r="F141" s="521">
        <v>1</v>
      </c>
      <c r="G141" s="521">
        <v>1</v>
      </c>
      <c r="H141" s="521">
        <v>1</v>
      </c>
      <c r="I141" s="521">
        <v>1</v>
      </c>
      <c r="J141" s="521">
        <v>1</v>
      </c>
      <c r="K141" s="521">
        <v>1</v>
      </c>
      <c r="L141" s="521">
        <v>1</v>
      </c>
      <c r="M141" s="521">
        <v>0</v>
      </c>
      <c r="N141" s="528">
        <f>SUM(F141:M141)</f>
        <v>7</v>
      </c>
      <c r="O141" s="544">
        <v>120.95</v>
      </c>
      <c r="P141" s="522">
        <f t="shared" si="10"/>
        <v>846.65</v>
      </c>
      <c r="Q141" s="3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4"/>
      <c r="EB141" s="4"/>
      <c r="EC141" s="4"/>
      <c r="ED141" s="4"/>
      <c r="EE141" s="4"/>
      <c r="EF141" s="4"/>
      <c r="EG141" s="4"/>
      <c r="EH141" s="4"/>
      <c r="EI141" s="4"/>
      <c r="EJ141" s="4"/>
      <c r="EK141" s="4"/>
      <c r="EL141" s="4"/>
      <c r="EM141" s="4"/>
      <c r="EN141" s="4"/>
      <c r="EO141" s="4"/>
      <c r="EP141" s="4"/>
      <c r="EQ141" s="4"/>
      <c r="ER141" s="4"/>
      <c r="ES141" s="4"/>
      <c r="ET141" s="4"/>
      <c r="EU141" s="4"/>
      <c r="EV141" s="4"/>
      <c r="EW141" s="4"/>
      <c r="EX141" s="4"/>
      <c r="EY141" s="4"/>
      <c r="EZ141" s="4"/>
      <c r="FA141" s="4"/>
      <c r="FB141" s="4"/>
      <c r="FC141" s="4"/>
      <c r="FD141" s="4"/>
      <c r="FE141" s="4"/>
      <c r="FF141" s="4"/>
      <c r="FG141" s="4"/>
      <c r="FH141" s="4"/>
      <c r="FI141" s="4"/>
      <c r="FJ141" s="4"/>
      <c r="FK141" s="4"/>
      <c r="FL141" s="4"/>
      <c r="FM141" s="4"/>
      <c r="FN141" s="4"/>
      <c r="FO141" s="4"/>
      <c r="FP141" s="4"/>
      <c r="FQ141" s="4"/>
      <c r="FR141" s="4"/>
      <c r="FS141" s="4"/>
      <c r="FT141" s="4"/>
      <c r="FU141" s="4"/>
      <c r="FV141" s="4"/>
      <c r="FW141" s="4"/>
      <c r="FX141" s="4"/>
      <c r="FY141" s="4"/>
      <c r="FZ141" s="4"/>
      <c r="GA141" s="4"/>
      <c r="GB141" s="4"/>
      <c r="GC141" s="4"/>
      <c r="GD141" s="4"/>
      <c r="GE141" s="4"/>
      <c r="GF141" s="4"/>
      <c r="GG141" s="4"/>
      <c r="GH141" s="4"/>
      <c r="GI141" s="4"/>
      <c r="GJ141" s="4"/>
      <c r="GK141" s="4"/>
      <c r="GL141" s="4"/>
      <c r="GM141" s="4"/>
      <c r="GN141" s="4"/>
      <c r="GO141" s="4"/>
      <c r="GP141" s="4"/>
      <c r="GQ141" s="4"/>
      <c r="GR141" s="4"/>
      <c r="GS141" s="4"/>
      <c r="GT141" s="4"/>
      <c r="GU141" s="4"/>
      <c r="GV141" s="4"/>
      <c r="GW141" s="4"/>
      <c r="GX141" s="4"/>
      <c r="GY141" s="4"/>
      <c r="GZ141" s="4"/>
      <c r="HA141" s="4"/>
      <c r="HB141" s="4"/>
      <c r="HC141" s="4"/>
      <c r="HD141" s="4"/>
      <c r="HE141" s="4"/>
      <c r="HF141" s="4"/>
      <c r="HG141" s="4"/>
      <c r="HH141" s="4"/>
      <c r="HI141" s="4"/>
      <c r="HJ141" s="4"/>
      <c r="HK141" s="4"/>
      <c r="HL141" s="4"/>
      <c r="HM141" s="4"/>
      <c r="HN141" s="4"/>
      <c r="HO141" s="4"/>
      <c r="HP141" s="4"/>
      <c r="HQ141" s="4"/>
      <c r="HR141" s="4"/>
      <c r="HS141" s="4"/>
      <c r="HT141" s="4"/>
      <c r="HU141" s="4"/>
      <c r="HV141" s="4"/>
      <c r="HW141" s="4"/>
      <c r="HX141" s="4"/>
      <c r="HY141" s="4"/>
      <c r="HZ141" s="4"/>
      <c r="IA141" s="4"/>
      <c r="IB141" s="4"/>
      <c r="IC141" s="4"/>
      <c r="ID141" s="4"/>
      <c r="IE141" s="4"/>
      <c r="IF141" s="4"/>
    </row>
    <row r="142" spans="1:240" ht="22.5">
      <c r="A142" s="560" t="s">
        <v>99</v>
      </c>
      <c r="B142" s="565" t="s">
        <v>26</v>
      </c>
      <c r="C142" s="619" t="s">
        <v>100</v>
      </c>
      <c r="D142" s="195" t="s">
        <v>914</v>
      </c>
      <c r="E142" s="430" t="s">
        <v>102</v>
      </c>
      <c r="F142" s="521">
        <v>1</v>
      </c>
      <c r="G142" s="521">
        <v>0</v>
      </c>
      <c r="H142" s="521">
        <v>1</v>
      </c>
      <c r="I142" s="521">
        <v>1</v>
      </c>
      <c r="J142" s="521">
        <v>1</v>
      </c>
      <c r="K142" s="521">
        <v>1</v>
      </c>
      <c r="L142" s="521">
        <v>1</v>
      </c>
      <c r="M142" s="521">
        <v>0</v>
      </c>
      <c r="N142" s="521">
        <f>SUM(F142:L142)</f>
        <v>6</v>
      </c>
      <c r="O142" s="451">
        <f>'2-COMPOSIÇÃO_CUSTO_UNITÁRIO'!H51</f>
        <v>139.31799999999998</v>
      </c>
      <c r="P142" s="522">
        <f t="shared" si="10"/>
        <v>835.9079999999999</v>
      </c>
      <c r="Q142" s="3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  <c r="DE142" s="4"/>
      <c r="DF142" s="4"/>
      <c r="DG142" s="4"/>
      <c r="DH142" s="4"/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  <c r="DY142" s="4"/>
      <c r="DZ142" s="4"/>
      <c r="EA142" s="4"/>
      <c r="EB142" s="4"/>
      <c r="EC142" s="4"/>
      <c r="ED142" s="4"/>
      <c r="EE142" s="4"/>
      <c r="EF142" s="4"/>
      <c r="EG142" s="4"/>
      <c r="EH142" s="4"/>
      <c r="EI142" s="4"/>
      <c r="EJ142" s="4"/>
      <c r="EK142" s="4"/>
      <c r="EL142" s="4"/>
      <c r="EM142" s="4"/>
      <c r="EN142" s="4"/>
      <c r="EO142" s="4"/>
      <c r="EP142" s="4"/>
      <c r="EQ142" s="4"/>
      <c r="ER142" s="4"/>
      <c r="ES142" s="4"/>
      <c r="ET142" s="4"/>
      <c r="EU142" s="4"/>
      <c r="EV142" s="4"/>
      <c r="EW142" s="4"/>
      <c r="EX142" s="4"/>
      <c r="EY142" s="4"/>
      <c r="EZ142" s="4"/>
      <c r="FA142" s="4"/>
      <c r="FB142" s="4"/>
      <c r="FC142" s="4"/>
      <c r="FD142" s="4"/>
      <c r="FE142" s="4"/>
      <c r="FF142" s="4"/>
      <c r="FG142" s="4"/>
      <c r="FH142" s="4"/>
      <c r="FI142" s="4"/>
      <c r="FJ142" s="4"/>
      <c r="FK142" s="4"/>
      <c r="FL142" s="4"/>
      <c r="FM142" s="4"/>
      <c r="FN142" s="4"/>
      <c r="FO142" s="4"/>
      <c r="FP142" s="4"/>
      <c r="FQ142" s="4"/>
      <c r="FR142" s="4"/>
      <c r="FS142" s="4"/>
      <c r="FT142" s="4"/>
      <c r="FU142" s="4"/>
      <c r="FV142" s="4"/>
      <c r="FW142" s="4"/>
      <c r="FX142" s="4"/>
      <c r="FY142" s="4"/>
      <c r="FZ142" s="4"/>
      <c r="GA142" s="4"/>
      <c r="GB142" s="4"/>
      <c r="GC142" s="4"/>
      <c r="GD142" s="4"/>
      <c r="GE142" s="4"/>
      <c r="GF142" s="4"/>
      <c r="GG142" s="4"/>
      <c r="GH142" s="4"/>
      <c r="GI142" s="4"/>
      <c r="GJ142" s="4"/>
      <c r="GK142" s="4"/>
      <c r="GL142" s="4"/>
      <c r="GM142" s="4"/>
      <c r="GN142" s="4"/>
      <c r="GO142" s="4"/>
      <c r="GP142" s="4"/>
      <c r="GQ142" s="4"/>
      <c r="GR142" s="4"/>
      <c r="GS142" s="4"/>
      <c r="GT142" s="4"/>
      <c r="GU142" s="4"/>
      <c r="GV142" s="4"/>
      <c r="GW142" s="4"/>
      <c r="GX142" s="4"/>
      <c r="GY142" s="4"/>
      <c r="GZ142" s="4"/>
      <c r="HA142" s="4"/>
      <c r="HB142" s="4"/>
      <c r="HC142" s="4"/>
      <c r="HD142" s="4"/>
      <c r="HE142" s="4"/>
      <c r="HF142" s="4"/>
      <c r="HG142" s="4"/>
      <c r="HH142" s="4"/>
      <c r="HI142" s="4"/>
      <c r="HJ142" s="4"/>
      <c r="HK142" s="4"/>
      <c r="HL142" s="4"/>
      <c r="HM142" s="4"/>
      <c r="HN142" s="4"/>
      <c r="HO142" s="4"/>
      <c r="HP142" s="4"/>
      <c r="HQ142" s="4"/>
      <c r="HR142" s="4"/>
      <c r="HS142" s="4"/>
      <c r="HT142" s="4"/>
      <c r="HU142" s="4"/>
      <c r="HV142" s="4"/>
      <c r="HW142" s="4"/>
      <c r="HX142" s="4"/>
      <c r="HY142" s="4"/>
      <c r="HZ142" s="4"/>
      <c r="IA142" s="4"/>
      <c r="IB142" s="4"/>
      <c r="IC142" s="4"/>
      <c r="ID142" s="4"/>
      <c r="IE142" s="4"/>
      <c r="IF142" s="4"/>
    </row>
    <row r="143" spans="1:240" ht="33.75">
      <c r="A143" s="560" t="s">
        <v>571</v>
      </c>
      <c r="B143" s="578" t="s">
        <v>538</v>
      </c>
      <c r="C143" s="645">
        <v>59</v>
      </c>
      <c r="D143" s="1068" t="s">
        <v>572</v>
      </c>
      <c r="E143" s="588" t="s">
        <v>540</v>
      </c>
      <c r="F143" s="980">
        <v>12</v>
      </c>
      <c r="G143" s="980">
        <v>12</v>
      </c>
      <c r="H143" s="980">
        <v>12</v>
      </c>
      <c r="I143" s="980">
        <v>12</v>
      </c>
      <c r="J143" s="980">
        <v>12</v>
      </c>
      <c r="K143" s="980">
        <v>12</v>
      </c>
      <c r="L143" s="980">
        <v>12</v>
      </c>
      <c r="M143" s="980">
        <v>12</v>
      </c>
      <c r="N143" s="545">
        <f>SUM(F143:M143)</f>
        <v>96</v>
      </c>
      <c r="O143" s="979">
        <v>8.65</v>
      </c>
      <c r="P143" s="551">
        <f t="shared" si="10"/>
        <v>830.40000000000009</v>
      </c>
      <c r="Q143" s="3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  <c r="EB143" s="4"/>
      <c r="EC143" s="4"/>
      <c r="ED143" s="4"/>
      <c r="EE143" s="4"/>
      <c r="EF143" s="4"/>
      <c r="EG143" s="4"/>
      <c r="EH143" s="4"/>
      <c r="EI143" s="4"/>
      <c r="EJ143" s="4"/>
      <c r="EK143" s="4"/>
      <c r="EL143" s="4"/>
      <c r="EM143" s="4"/>
      <c r="EN143" s="4"/>
      <c r="EO143" s="4"/>
      <c r="EP143" s="4"/>
      <c r="EQ143" s="4"/>
      <c r="ER143" s="4"/>
      <c r="ES143" s="4"/>
      <c r="ET143" s="4"/>
      <c r="EU143" s="4"/>
      <c r="EV143" s="4"/>
      <c r="EW143" s="4"/>
      <c r="EX143" s="4"/>
      <c r="EY143" s="4"/>
      <c r="EZ143" s="4"/>
      <c r="FA143" s="4"/>
      <c r="FB143" s="4"/>
      <c r="FC143" s="4"/>
      <c r="FD143" s="4"/>
      <c r="FE143" s="4"/>
      <c r="FF143" s="4"/>
      <c r="FG143" s="4"/>
      <c r="FH143" s="4"/>
      <c r="FI143" s="4"/>
      <c r="FJ143" s="4"/>
      <c r="FK143" s="4"/>
      <c r="FL143" s="4"/>
      <c r="FM143" s="4"/>
      <c r="FN143" s="4"/>
      <c r="FO143" s="4"/>
      <c r="FP143" s="4"/>
      <c r="FQ143" s="4"/>
      <c r="FR143" s="4"/>
      <c r="FS143" s="4"/>
      <c r="FT143" s="4"/>
      <c r="FU143" s="4"/>
      <c r="FV143" s="4"/>
      <c r="FW143" s="4"/>
      <c r="FX143" s="4"/>
      <c r="FY143" s="4"/>
      <c r="FZ143" s="4"/>
      <c r="GA143" s="4"/>
      <c r="GB143" s="4"/>
      <c r="GC143" s="4"/>
      <c r="GD143" s="4"/>
      <c r="GE143" s="4"/>
      <c r="GF143" s="4"/>
      <c r="GG143" s="4"/>
      <c r="GH143" s="4"/>
      <c r="GI143" s="4"/>
      <c r="GJ143" s="4"/>
      <c r="GK143" s="4"/>
      <c r="GL143" s="4"/>
      <c r="GM143" s="4"/>
      <c r="GN143" s="4"/>
      <c r="GO143" s="4"/>
      <c r="GP143" s="4"/>
      <c r="GQ143" s="4"/>
      <c r="GR143" s="4"/>
      <c r="GS143" s="4"/>
      <c r="GT143" s="4"/>
      <c r="GU143" s="4"/>
      <c r="GV143" s="4"/>
      <c r="GW143" s="4"/>
      <c r="GX143" s="4"/>
      <c r="GY143" s="4"/>
      <c r="GZ143" s="4"/>
      <c r="HA143" s="4"/>
      <c r="HB143" s="4"/>
      <c r="HC143" s="4"/>
      <c r="HD143" s="4"/>
      <c r="HE143" s="4"/>
      <c r="HF143" s="4"/>
      <c r="HG143" s="4"/>
      <c r="HH143" s="4"/>
      <c r="HI143" s="4"/>
      <c r="HJ143" s="4"/>
      <c r="HK143" s="4"/>
      <c r="HL143" s="4"/>
      <c r="HM143" s="4"/>
      <c r="HN143" s="4"/>
      <c r="HO143" s="4"/>
      <c r="HP143" s="4"/>
      <c r="HQ143" s="4"/>
      <c r="HR143" s="4"/>
      <c r="HS143" s="4"/>
      <c r="HT143" s="4"/>
      <c r="HU143" s="4"/>
      <c r="HV143" s="4"/>
      <c r="HW143" s="4"/>
      <c r="HX143" s="4"/>
      <c r="HY143" s="4"/>
      <c r="HZ143" s="4"/>
      <c r="IA143" s="4"/>
      <c r="IB143" s="4"/>
      <c r="IC143" s="4"/>
      <c r="ID143" s="4"/>
      <c r="IE143" s="4"/>
      <c r="IF143" s="4"/>
    </row>
    <row r="144" spans="1:240" ht="51.75" customHeight="1">
      <c r="A144" s="560" t="s">
        <v>186</v>
      </c>
      <c r="B144" s="575" t="s">
        <v>26</v>
      </c>
      <c r="C144" s="1036" t="s">
        <v>187</v>
      </c>
      <c r="D144" s="1060" t="s">
        <v>188</v>
      </c>
      <c r="E144" s="423" t="s">
        <v>182</v>
      </c>
      <c r="F144" s="979">
        <v>1</v>
      </c>
      <c r="G144" s="979">
        <v>1</v>
      </c>
      <c r="H144" s="979">
        <v>1</v>
      </c>
      <c r="I144" s="979">
        <v>1</v>
      </c>
      <c r="J144" s="979">
        <v>1</v>
      </c>
      <c r="K144" s="979">
        <v>1</v>
      </c>
      <c r="L144" s="979">
        <v>1</v>
      </c>
      <c r="M144" s="979">
        <v>0</v>
      </c>
      <c r="N144" s="521">
        <f>SUM(F144:L144)</f>
        <v>7</v>
      </c>
      <c r="O144" s="979">
        <f>'2-COMPOSIÇÃO_CUSTO_UNITÁRIO'!H137</f>
        <v>118.58150000000001</v>
      </c>
      <c r="P144" s="522">
        <f t="shared" si="10"/>
        <v>830.07050000000004</v>
      </c>
      <c r="Q144" s="3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  <c r="EA144" s="4"/>
      <c r="EB144" s="4"/>
      <c r="EC144" s="4"/>
      <c r="ED144" s="4"/>
      <c r="EE144" s="4"/>
      <c r="EF144" s="4"/>
      <c r="EG144" s="4"/>
      <c r="EH144" s="4"/>
      <c r="EI144" s="4"/>
      <c r="EJ144" s="4"/>
      <c r="EK144" s="4"/>
      <c r="EL144" s="4"/>
      <c r="EM144" s="4"/>
      <c r="EN144" s="4"/>
      <c r="EO144" s="4"/>
      <c r="EP144" s="4"/>
      <c r="EQ144" s="4"/>
      <c r="ER144" s="4"/>
      <c r="ES144" s="4"/>
      <c r="ET144" s="4"/>
      <c r="EU144" s="4"/>
      <c r="EV144" s="4"/>
      <c r="EW144" s="4"/>
      <c r="EX144" s="4"/>
      <c r="EY144" s="4"/>
      <c r="EZ144" s="4"/>
      <c r="FA144" s="4"/>
      <c r="FB144" s="4"/>
      <c r="FC144" s="4"/>
      <c r="FD144" s="4"/>
      <c r="FE144" s="4"/>
      <c r="FF144" s="4"/>
      <c r="FG144" s="4"/>
      <c r="FH144" s="4"/>
      <c r="FI144" s="4"/>
      <c r="FJ144" s="4"/>
      <c r="FK144" s="4"/>
      <c r="FL144" s="4"/>
      <c r="FM144" s="4"/>
      <c r="FN144" s="4"/>
      <c r="FO144" s="4"/>
      <c r="FP144" s="4"/>
      <c r="FQ144" s="4"/>
      <c r="FR144" s="4"/>
      <c r="FS144" s="4"/>
      <c r="FT144" s="4"/>
      <c r="FU144" s="4"/>
      <c r="FV144" s="4"/>
      <c r="FW144" s="4"/>
      <c r="FX144" s="4"/>
      <c r="FY144" s="4"/>
      <c r="FZ144" s="4"/>
      <c r="GA144" s="4"/>
      <c r="GB144" s="4"/>
      <c r="GC144" s="4"/>
      <c r="GD144" s="4"/>
      <c r="GE144" s="4"/>
      <c r="GF144" s="4"/>
      <c r="GG144" s="4"/>
      <c r="GH144" s="4"/>
      <c r="GI144" s="4"/>
      <c r="GJ144" s="4"/>
      <c r="GK144" s="4"/>
      <c r="GL144" s="4"/>
      <c r="GM144" s="4"/>
      <c r="GN144" s="4"/>
      <c r="GO144" s="4"/>
      <c r="GP144" s="4"/>
      <c r="GQ144" s="4"/>
      <c r="GR144" s="4"/>
      <c r="GS144" s="4"/>
      <c r="GT144" s="4"/>
      <c r="GU144" s="4"/>
      <c r="GV144" s="4"/>
      <c r="GW144" s="4"/>
      <c r="GX144" s="4"/>
      <c r="GY144" s="4"/>
      <c r="GZ144" s="4"/>
      <c r="HA144" s="4"/>
      <c r="HB144" s="4"/>
      <c r="HC144" s="4"/>
      <c r="HD144" s="4"/>
      <c r="HE144" s="4"/>
      <c r="HF144" s="4"/>
      <c r="HG144" s="4"/>
      <c r="HH144" s="4"/>
      <c r="HI144" s="4"/>
      <c r="HJ144" s="4"/>
      <c r="HK144" s="4"/>
      <c r="HL144" s="4"/>
      <c r="HM144" s="4"/>
      <c r="HN144" s="4"/>
      <c r="HO144" s="4"/>
      <c r="HP144" s="4"/>
      <c r="HQ144" s="4"/>
      <c r="HR144" s="4"/>
      <c r="HS144" s="4"/>
      <c r="HT144" s="4"/>
      <c r="HU144" s="4"/>
      <c r="HV144" s="4"/>
      <c r="HW144" s="4"/>
      <c r="HX144" s="4"/>
      <c r="HY144" s="4"/>
      <c r="HZ144" s="4"/>
      <c r="IA144" s="4"/>
      <c r="IB144" s="4"/>
      <c r="IC144" s="4"/>
      <c r="ID144" s="4"/>
      <c r="IE144" s="4"/>
      <c r="IF144" s="4"/>
    </row>
    <row r="145" spans="1:240" ht="54.75" customHeight="1">
      <c r="A145" s="560" t="s">
        <v>447</v>
      </c>
      <c r="B145" s="244" t="s">
        <v>26</v>
      </c>
      <c r="C145" s="633" t="s">
        <v>448</v>
      </c>
      <c r="D145" s="586" t="s">
        <v>449</v>
      </c>
      <c r="E145" s="597" t="s">
        <v>196</v>
      </c>
      <c r="F145" s="521">
        <v>0</v>
      </c>
      <c r="G145" s="521">
        <v>0</v>
      </c>
      <c r="H145" s="521">
        <v>0</v>
      </c>
      <c r="I145" s="521">
        <v>0</v>
      </c>
      <c r="J145" s="521">
        <v>0</v>
      </c>
      <c r="K145" s="521">
        <v>0</v>
      </c>
      <c r="L145" s="521">
        <v>0</v>
      </c>
      <c r="M145" s="521">
        <v>2</v>
      </c>
      <c r="N145" s="528">
        <f>SUM(F145:M145)</f>
        <v>2</v>
      </c>
      <c r="O145" s="544">
        <f>'2-COMPOSIÇÃO_CUSTO_UNITÁRIO'!H398</f>
        <v>414.29850000000005</v>
      </c>
      <c r="P145" s="522">
        <f t="shared" si="10"/>
        <v>828.59700000000009</v>
      </c>
      <c r="Q145" s="3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  <c r="CZ145" s="4"/>
      <c r="DA145" s="4"/>
      <c r="DB145" s="4"/>
      <c r="DC145" s="4"/>
      <c r="DD145" s="4"/>
      <c r="DE145" s="4"/>
      <c r="DF145" s="4"/>
      <c r="DG145" s="4"/>
      <c r="DH145" s="4"/>
      <c r="DI145" s="4"/>
      <c r="DJ145" s="4"/>
      <c r="DK145" s="4"/>
      <c r="DL145" s="4"/>
      <c r="DM145" s="4"/>
      <c r="DN145" s="4"/>
      <c r="DO145" s="4"/>
      <c r="DP145" s="4"/>
      <c r="DQ145" s="4"/>
      <c r="DR145" s="4"/>
      <c r="DS145" s="4"/>
      <c r="DT145" s="4"/>
      <c r="DU145" s="4"/>
      <c r="DV145" s="4"/>
      <c r="DW145" s="4"/>
      <c r="DX145" s="4"/>
      <c r="DY145" s="4"/>
      <c r="DZ145" s="4"/>
      <c r="EA145" s="4"/>
      <c r="EB145" s="4"/>
      <c r="EC145" s="4"/>
      <c r="ED145" s="4"/>
      <c r="EE145" s="4"/>
      <c r="EF145" s="4"/>
      <c r="EG145" s="4"/>
      <c r="EH145" s="4"/>
      <c r="EI145" s="4"/>
      <c r="EJ145" s="4"/>
      <c r="EK145" s="4"/>
      <c r="EL145" s="4"/>
      <c r="EM145" s="4"/>
      <c r="EN145" s="4"/>
      <c r="EO145" s="4"/>
      <c r="EP145" s="4"/>
      <c r="EQ145" s="4"/>
      <c r="ER145" s="4"/>
      <c r="ES145" s="4"/>
      <c r="ET145" s="4"/>
      <c r="EU145" s="4"/>
      <c r="EV145" s="4"/>
      <c r="EW145" s="4"/>
      <c r="EX145" s="4"/>
      <c r="EY145" s="4"/>
      <c r="EZ145" s="4"/>
      <c r="FA145" s="4"/>
      <c r="FB145" s="4"/>
      <c r="FC145" s="4"/>
      <c r="FD145" s="4"/>
      <c r="FE145" s="4"/>
      <c r="FF145" s="4"/>
      <c r="FG145" s="4"/>
      <c r="FH145" s="4"/>
      <c r="FI145" s="4"/>
      <c r="FJ145" s="4"/>
      <c r="FK145" s="4"/>
      <c r="FL145" s="4"/>
      <c r="FM145" s="4"/>
      <c r="FN145" s="4"/>
      <c r="FO145" s="4"/>
      <c r="FP145" s="4"/>
      <c r="FQ145" s="4"/>
      <c r="FR145" s="4"/>
      <c r="FS145" s="4"/>
      <c r="FT145" s="4"/>
      <c r="FU145" s="4"/>
      <c r="FV145" s="4"/>
      <c r="FW145" s="4"/>
      <c r="FX145" s="4"/>
      <c r="FY145" s="4"/>
      <c r="FZ145" s="4"/>
      <c r="GA145" s="4"/>
      <c r="GB145" s="4"/>
      <c r="GC145" s="4"/>
      <c r="GD145" s="4"/>
      <c r="GE145" s="4"/>
      <c r="GF145" s="4"/>
      <c r="GG145" s="4"/>
      <c r="GH145" s="4"/>
      <c r="GI145" s="4"/>
      <c r="GJ145" s="4"/>
      <c r="GK145" s="4"/>
      <c r="GL145" s="4"/>
      <c r="GM145" s="4"/>
      <c r="GN145" s="4"/>
      <c r="GO145" s="4"/>
      <c r="GP145" s="4"/>
      <c r="GQ145" s="4"/>
      <c r="GR145" s="4"/>
      <c r="GS145" s="4"/>
      <c r="GT145" s="4"/>
      <c r="GU145" s="4"/>
      <c r="GV145" s="4"/>
      <c r="GW145" s="4"/>
      <c r="GX145" s="4"/>
      <c r="GY145" s="4"/>
      <c r="GZ145" s="4"/>
      <c r="HA145" s="4"/>
      <c r="HB145" s="4"/>
      <c r="HC145" s="4"/>
      <c r="HD145" s="4"/>
      <c r="HE145" s="4"/>
      <c r="HF145" s="4"/>
      <c r="HG145" s="4"/>
      <c r="HH145" s="4"/>
      <c r="HI145" s="4"/>
      <c r="HJ145" s="4"/>
      <c r="HK145" s="4"/>
      <c r="HL145" s="4"/>
      <c r="HM145" s="4"/>
      <c r="HN145" s="4"/>
      <c r="HO145" s="4"/>
      <c r="HP145" s="4"/>
      <c r="HQ145" s="4"/>
      <c r="HR145" s="4"/>
      <c r="HS145" s="4"/>
      <c r="HT145" s="4"/>
      <c r="HU145" s="4"/>
      <c r="HV145" s="4"/>
      <c r="HW145" s="4"/>
      <c r="HX145" s="4"/>
      <c r="HY145" s="4"/>
      <c r="HZ145" s="4"/>
      <c r="IA145" s="4"/>
      <c r="IB145" s="4"/>
      <c r="IC145" s="4"/>
      <c r="ID145" s="4"/>
      <c r="IE145" s="4"/>
      <c r="IF145" s="4"/>
    </row>
    <row r="146" spans="1:240">
      <c r="A146" s="559" t="s">
        <v>35</v>
      </c>
      <c r="B146" s="565" t="s">
        <v>36</v>
      </c>
      <c r="C146" s="619" t="s">
        <v>37</v>
      </c>
      <c r="D146" s="195" t="s">
        <v>38</v>
      </c>
      <c r="E146" s="423" t="s">
        <v>39</v>
      </c>
      <c r="F146" s="521">
        <v>0.5</v>
      </c>
      <c r="G146" s="521">
        <v>0.5</v>
      </c>
      <c r="H146" s="521">
        <v>0.5</v>
      </c>
      <c r="I146" s="521">
        <v>0.5</v>
      </c>
      <c r="J146" s="521">
        <v>0.5</v>
      </c>
      <c r="K146" s="521">
        <v>0.5</v>
      </c>
      <c r="L146" s="521">
        <v>0.5</v>
      </c>
      <c r="M146" s="521">
        <v>0.5</v>
      </c>
      <c r="N146" s="521">
        <f>SUM(F146:L146)</f>
        <v>3.5</v>
      </c>
      <c r="O146" s="451">
        <v>225</v>
      </c>
      <c r="P146" s="522">
        <f t="shared" si="10"/>
        <v>787.5</v>
      </c>
      <c r="Q146" s="3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4"/>
      <c r="CV146" s="4"/>
      <c r="CW146" s="4"/>
      <c r="CX146" s="4"/>
      <c r="CY146" s="4"/>
      <c r="CZ146" s="4"/>
      <c r="DA146" s="4"/>
      <c r="DB146" s="4"/>
      <c r="DC146" s="4"/>
      <c r="DD146" s="4"/>
      <c r="DE146" s="4"/>
      <c r="DF146" s="4"/>
      <c r="DG146" s="4"/>
      <c r="DH146" s="4"/>
      <c r="DI146" s="4"/>
      <c r="DJ146" s="4"/>
      <c r="DK146" s="4"/>
      <c r="DL146" s="4"/>
      <c r="DM146" s="4"/>
      <c r="DN146" s="4"/>
      <c r="DO146" s="4"/>
      <c r="DP146" s="4"/>
      <c r="DQ146" s="4"/>
      <c r="DR146" s="4"/>
      <c r="DS146" s="4"/>
      <c r="DT146" s="4"/>
      <c r="DU146" s="4"/>
      <c r="DV146" s="4"/>
      <c r="DW146" s="4"/>
      <c r="DX146" s="4"/>
      <c r="DY146" s="4"/>
      <c r="DZ146" s="4"/>
      <c r="EA146" s="4"/>
      <c r="EB146" s="4"/>
      <c r="EC146" s="4"/>
      <c r="ED146" s="4"/>
      <c r="EE146" s="4"/>
      <c r="EF146" s="4"/>
      <c r="EG146" s="4"/>
      <c r="EH146" s="4"/>
      <c r="EI146" s="4"/>
      <c r="EJ146" s="4"/>
      <c r="EK146" s="4"/>
      <c r="EL146" s="4"/>
      <c r="EM146" s="4"/>
      <c r="EN146" s="4"/>
      <c r="EO146" s="4"/>
      <c r="EP146" s="4"/>
      <c r="EQ146" s="4"/>
      <c r="ER146" s="4"/>
      <c r="ES146" s="4"/>
      <c r="ET146" s="4"/>
      <c r="EU146" s="4"/>
      <c r="EV146" s="4"/>
      <c r="EW146" s="4"/>
      <c r="EX146" s="4"/>
      <c r="EY146" s="4"/>
      <c r="EZ146" s="4"/>
      <c r="FA146" s="4"/>
      <c r="FB146" s="4"/>
      <c r="FC146" s="4"/>
      <c r="FD146" s="4"/>
      <c r="FE146" s="4"/>
      <c r="FF146" s="4"/>
      <c r="FG146" s="4"/>
      <c r="FH146" s="4"/>
      <c r="FI146" s="4"/>
      <c r="FJ146" s="4"/>
      <c r="FK146" s="4"/>
      <c r="FL146" s="4"/>
      <c r="FM146" s="4"/>
      <c r="FN146" s="4"/>
      <c r="FO146" s="4"/>
      <c r="FP146" s="4"/>
      <c r="FQ146" s="4"/>
      <c r="FR146" s="4"/>
      <c r="FS146" s="4"/>
      <c r="FT146" s="4"/>
      <c r="FU146" s="4"/>
      <c r="FV146" s="4"/>
      <c r="FW146" s="4"/>
      <c r="FX146" s="4"/>
      <c r="FY146" s="4"/>
      <c r="FZ146" s="4"/>
      <c r="GA146" s="4"/>
      <c r="GB146" s="4"/>
      <c r="GC146" s="4"/>
      <c r="GD146" s="4"/>
      <c r="GE146" s="4"/>
      <c r="GF146" s="4"/>
      <c r="GG146" s="4"/>
      <c r="GH146" s="4"/>
      <c r="GI146" s="4"/>
      <c r="GJ146" s="4"/>
      <c r="GK146" s="4"/>
      <c r="GL146" s="4"/>
      <c r="GM146" s="4"/>
      <c r="GN146" s="4"/>
      <c r="GO146" s="4"/>
      <c r="GP146" s="4"/>
      <c r="GQ146" s="4"/>
      <c r="GR146" s="4"/>
      <c r="GS146" s="4"/>
      <c r="GT146" s="4"/>
      <c r="GU146" s="4"/>
      <c r="GV146" s="4"/>
      <c r="GW146" s="4"/>
      <c r="GX146" s="4"/>
      <c r="GY146" s="4"/>
      <c r="GZ146" s="4"/>
      <c r="HA146" s="4"/>
      <c r="HB146" s="4"/>
      <c r="HC146" s="4"/>
      <c r="HD146" s="4"/>
      <c r="HE146" s="4"/>
      <c r="HF146" s="4"/>
      <c r="HG146" s="4"/>
      <c r="HH146" s="4"/>
      <c r="HI146" s="4"/>
      <c r="HJ146" s="4"/>
      <c r="HK146" s="4"/>
      <c r="HL146" s="4"/>
      <c r="HM146" s="4"/>
      <c r="HN146" s="4"/>
      <c r="HO146" s="4"/>
      <c r="HP146" s="4"/>
      <c r="HQ146" s="4"/>
      <c r="HR146" s="4"/>
      <c r="HS146" s="4"/>
      <c r="HT146" s="4"/>
      <c r="HU146" s="4"/>
      <c r="HV146" s="4"/>
      <c r="HW146" s="4"/>
      <c r="HX146" s="4"/>
      <c r="HY146" s="4"/>
      <c r="HZ146" s="4"/>
      <c r="IA146" s="4"/>
      <c r="IB146" s="4"/>
      <c r="IC146" s="4"/>
      <c r="ID146" s="4"/>
      <c r="IE146" s="4"/>
      <c r="IF146" s="4"/>
    </row>
    <row r="147" spans="1:240" ht="32.25" customHeight="1">
      <c r="A147" s="560" t="s">
        <v>467</v>
      </c>
      <c r="B147" s="244" t="s">
        <v>36</v>
      </c>
      <c r="C147" s="640">
        <v>101926</v>
      </c>
      <c r="D147" s="586" t="s">
        <v>468</v>
      </c>
      <c r="E147" s="597" t="s">
        <v>196</v>
      </c>
      <c r="F147" s="545">
        <v>0</v>
      </c>
      <c r="G147" s="545">
        <v>0</v>
      </c>
      <c r="H147" s="545">
        <v>0</v>
      </c>
      <c r="I147" s="980">
        <v>0</v>
      </c>
      <c r="J147" s="980">
        <v>0</v>
      </c>
      <c r="K147" s="980">
        <v>0</v>
      </c>
      <c r="L147" s="980">
        <v>0</v>
      </c>
      <c r="M147" s="980">
        <v>2</v>
      </c>
      <c r="N147" s="545">
        <f>SUM(F147:M147)</f>
        <v>2</v>
      </c>
      <c r="O147" s="544">
        <v>392.42</v>
      </c>
      <c r="P147" s="551">
        <f t="shared" si="10"/>
        <v>784.84</v>
      </c>
      <c r="Q147" s="3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4"/>
      <c r="CT147" s="4"/>
      <c r="CU147" s="4"/>
      <c r="CV147" s="4"/>
      <c r="CW147" s="4"/>
      <c r="CX147" s="4"/>
      <c r="CY147" s="4"/>
      <c r="CZ147" s="4"/>
      <c r="DA147" s="4"/>
      <c r="DB147" s="4"/>
      <c r="DC147" s="4"/>
      <c r="DD147" s="4"/>
      <c r="DE147" s="4"/>
      <c r="DF147" s="4"/>
      <c r="DG147" s="4"/>
      <c r="DH147" s="4"/>
      <c r="DI147" s="4"/>
      <c r="DJ147" s="4"/>
      <c r="DK147" s="4"/>
      <c r="DL147" s="4"/>
      <c r="DM147" s="4"/>
      <c r="DN147" s="4"/>
      <c r="DO147" s="4"/>
      <c r="DP147" s="4"/>
      <c r="DQ147" s="4"/>
      <c r="DR147" s="4"/>
      <c r="DS147" s="4"/>
      <c r="DT147" s="4"/>
      <c r="DU147" s="4"/>
      <c r="DV147" s="4"/>
      <c r="DW147" s="4"/>
      <c r="DX147" s="4"/>
      <c r="DY147" s="4"/>
      <c r="DZ147" s="4"/>
      <c r="EA147" s="4"/>
      <c r="EB147" s="4"/>
      <c r="EC147" s="4"/>
      <c r="ED147" s="4"/>
      <c r="EE147" s="4"/>
      <c r="EF147" s="4"/>
      <c r="EG147" s="4"/>
      <c r="EH147" s="4"/>
      <c r="EI147" s="4"/>
      <c r="EJ147" s="4"/>
      <c r="EK147" s="4"/>
      <c r="EL147" s="4"/>
      <c r="EM147" s="4"/>
      <c r="EN147" s="4"/>
      <c r="EO147" s="4"/>
      <c r="EP147" s="4"/>
      <c r="EQ147" s="4"/>
      <c r="ER147" s="4"/>
      <c r="ES147" s="4"/>
      <c r="ET147" s="4"/>
      <c r="EU147" s="4"/>
      <c r="EV147" s="4"/>
      <c r="EW147" s="4"/>
      <c r="EX147" s="4"/>
      <c r="EY147" s="4"/>
      <c r="EZ147" s="4"/>
      <c r="FA147" s="4"/>
      <c r="FB147" s="4"/>
      <c r="FC147" s="4"/>
      <c r="FD147" s="4"/>
      <c r="FE147" s="4"/>
      <c r="FF147" s="4"/>
      <c r="FG147" s="4"/>
      <c r="FH147" s="4"/>
      <c r="FI147" s="4"/>
      <c r="FJ147" s="4"/>
      <c r="FK147" s="4"/>
      <c r="FL147" s="4"/>
      <c r="FM147" s="4"/>
      <c r="FN147" s="4"/>
      <c r="FO147" s="4"/>
      <c r="FP147" s="4"/>
      <c r="FQ147" s="4"/>
      <c r="FR147" s="4"/>
      <c r="FS147" s="4"/>
      <c r="FT147" s="4"/>
      <c r="FU147" s="4"/>
      <c r="FV147" s="4"/>
      <c r="FW147" s="4"/>
      <c r="FX147" s="4"/>
      <c r="FY147" s="4"/>
      <c r="FZ147" s="4"/>
      <c r="GA147" s="4"/>
      <c r="GB147" s="4"/>
      <c r="GC147" s="4"/>
      <c r="GD147" s="4"/>
      <c r="GE147" s="4"/>
      <c r="GF147" s="4"/>
      <c r="GG147" s="4"/>
      <c r="GH147" s="4"/>
      <c r="GI147" s="4"/>
      <c r="GJ147" s="4"/>
      <c r="GK147" s="4"/>
      <c r="GL147" s="4"/>
      <c r="GM147" s="4"/>
      <c r="GN147" s="4"/>
      <c r="GO147" s="4"/>
      <c r="GP147" s="4"/>
      <c r="GQ147" s="4"/>
      <c r="GR147" s="4"/>
      <c r="GS147" s="4"/>
      <c r="GT147" s="4"/>
      <c r="GU147" s="4"/>
      <c r="GV147" s="4"/>
      <c r="GW147" s="4"/>
      <c r="GX147" s="4"/>
      <c r="GY147" s="4"/>
      <c r="GZ147" s="4"/>
      <c r="HA147" s="4"/>
      <c r="HB147" s="4"/>
      <c r="HC147" s="4"/>
      <c r="HD147" s="4"/>
      <c r="HE147" s="4"/>
      <c r="HF147" s="4"/>
      <c r="HG147" s="4"/>
      <c r="HH147" s="4"/>
      <c r="HI147" s="4"/>
      <c r="HJ147" s="4"/>
      <c r="HK147" s="4"/>
      <c r="HL147" s="4"/>
      <c r="HM147" s="4"/>
      <c r="HN147" s="4"/>
      <c r="HO147" s="4"/>
      <c r="HP147" s="4"/>
      <c r="HQ147" s="4"/>
      <c r="HR147" s="4"/>
      <c r="HS147" s="4"/>
      <c r="HT147" s="4"/>
      <c r="HU147" s="4"/>
      <c r="HV147" s="4"/>
      <c r="HW147" s="4"/>
      <c r="HX147" s="4"/>
      <c r="HY147" s="4"/>
      <c r="HZ147" s="4"/>
      <c r="IA147" s="4"/>
      <c r="IB147" s="4"/>
      <c r="IC147" s="4"/>
      <c r="ID147" s="4"/>
      <c r="IE147" s="4"/>
      <c r="IF147" s="4"/>
    </row>
    <row r="148" spans="1:240" ht="24" customHeight="1">
      <c r="A148" s="560" t="s">
        <v>432</v>
      </c>
      <c r="B148" s="244" t="s">
        <v>26</v>
      </c>
      <c r="C148" s="633" t="s">
        <v>433</v>
      </c>
      <c r="D148" s="586" t="s">
        <v>434</v>
      </c>
      <c r="E148" s="597" t="s">
        <v>196</v>
      </c>
      <c r="F148" s="521">
        <v>0</v>
      </c>
      <c r="G148" s="521">
        <v>0</v>
      </c>
      <c r="H148" s="521">
        <v>0</v>
      </c>
      <c r="I148" s="521">
        <v>0</v>
      </c>
      <c r="J148" s="521">
        <v>0</v>
      </c>
      <c r="K148" s="521">
        <v>0</v>
      </c>
      <c r="L148" s="521">
        <v>0</v>
      </c>
      <c r="M148" s="521">
        <v>1</v>
      </c>
      <c r="N148" s="528">
        <f>SUM(F148:M148)</f>
        <v>1</v>
      </c>
      <c r="O148" s="544">
        <f>'2-COMPOSIÇÃO_CUSTO_UNITÁRIO'!H371</f>
        <v>829.01490999999987</v>
      </c>
      <c r="P148" s="522">
        <f t="shared" si="10"/>
        <v>829.01490999999987</v>
      </c>
      <c r="Q148" s="3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4"/>
      <c r="CW148" s="4"/>
      <c r="CX148" s="4"/>
      <c r="CY148" s="4"/>
      <c r="CZ148" s="4"/>
      <c r="DA148" s="4"/>
      <c r="DB148" s="4"/>
      <c r="DC148" s="4"/>
      <c r="DD148" s="4"/>
      <c r="DE148" s="4"/>
      <c r="DF148" s="4"/>
      <c r="DG148" s="4"/>
      <c r="DH148" s="4"/>
      <c r="DI148" s="4"/>
      <c r="DJ148" s="4"/>
      <c r="DK148" s="4"/>
      <c r="DL148" s="4"/>
      <c r="DM148" s="4"/>
      <c r="DN148" s="4"/>
      <c r="DO148" s="4"/>
      <c r="DP148" s="4"/>
      <c r="DQ148" s="4"/>
      <c r="DR148" s="4"/>
      <c r="DS148" s="4"/>
      <c r="DT148" s="4"/>
      <c r="DU148" s="4"/>
      <c r="DV148" s="4"/>
      <c r="DW148" s="4"/>
      <c r="DX148" s="4"/>
      <c r="DY148" s="4"/>
      <c r="DZ148" s="4"/>
      <c r="EA148" s="4"/>
      <c r="EB148" s="4"/>
      <c r="EC148" s="4"/>
      <c r="ED148" s="4"/>
      <c r="EE148" s="4"/>
      <c r="EF148" s="4"/>
      <c r="EG148" s="4"/>
      <c r="EH148" s="4"/>
      <c r="EI148" s="4"/>
      <c r="EJ148" s="4"/>
      <c r="EK148" s="4"/>
      <c r="EL148" s="4"/>
      <c r="EM148" s="4"/>
      <c r="EN148" s="4"/>
      <c r="EO148" s="4"/>
      <c r="EP148" s="4"/>
      <c r="EQ148" s="4"/>
      <c r="ER148" s="4"/>
      <c r="ES148" s="4"/>
      <c r="ET148" s="4"/>
      <c r="EU148" s="4"/>
      <c r="EV148" s="4"/>
      <c r="EW148" s="4"/>
      <c r="EX148" s="4"/>
      <c r="EY148" s="4"/>
      <c r="EZ148" s="4"/>
      <c r="FA148" s="4"/>
      <c r="FB148" s="4"/>
      <c r="FC148" s="4"/>
      <c r="FD148" s="4"/>
      <c r="FE148" s="4"/>
      <c r="FF148" s="4"/>
      <c r="FG148" s="4"/>
      <c r="FH148" s="4"/>
      <c r="FI148" s="4"/>
      <c r="FJ148" s="4"/>
      <c r="FK148" s="4"/>
      <c r="FL148" s="4"/>
      <c r="FM148" s="4"/>
      <c r="FN148" s="4"/>
      <c r="FO148" s="4"/>
      <c r="FP148" s="4"/>
      <c r="FQ148" s="4"/>
      <c r="FR148" s="4"/>
      <c r="FS148" s="4"/>
      <c r="FT148" s="4"/>
      <c r="FU148" s="4"/>
      <c r="FV148" s="4"/>
      <c r="FW148" s="4"/>
      <c r="FX148" s="4"/>
      <c r="FY148" s="4"/>
      <c r="FZ148" s="4"/>
      <c r="GA148" s="4"/>
      <c r="GB148" s="4"/>
      <c r="GC148" s="4"/>
      <c r="GD148" s="4"/>
      <c r="GE148" s="4"/>
      <c r="GF148" s="4"/>
      <c r="GG148" s="4"/>
      <c r="GH148" s="4"/>
      <c r="GI148" s="4"/>
      <c r="GJ148" s="4"/>
      <c r="GK148" s="4"/>
      <c r="GL148" s="4"/>
      <c r="GM148" s="4"/>
      <c r="GN148" s="4"/>
      <c r="GO148" s="4"/>
      <c r="GP148" s="4"/>
      <c r="GQ148" s="4"/>
      <c r="GR148" s="4"/>
      <c r="GS148" s="4"/>
      <c r="GT148" s="4"/>
      <c r="GU148" s="4"/>
      <c r="GV148" s="4"/>
      <c r="GW148" s="4"/>
      <c r="GX148" s="4"/>
      <c r="GY148" s="4"/>
      <c r="GZ148" s="4"/>
      <c r="HA148" s="4"/>
      <c r="HB148" s="4"/>
      <c r="HC148" s="4"/>
      <c r="HD148" s="4"/>
      <c r="HE148" s="4"/>
      <c r="HF148" s="4"/>
      <c r="HG148" s="4"/>
      <c r="HH148" s="4"/>
      <c r="HI148" s="4"/>
      <c r="HJ148" s="4"/>
      <c r="HK148" s="4"/>
      <c r="HL148" s="4"/>
      <c r="HM148" s="4"/>
      <c r="HN148" s="4"/>
      <c r="HO148" s="4"/>
      <c r="HP148" s="4"/>
      <c r="HQ148" s="4"/>
      <c r="HR148" s="4"/>
      <c r="HS148" s="4"/>
      <c r="HT148" s="4"/>
      <c r="HU148" s="4"/>
      <c r="HV148" s="4"/>
      <c r="HW148" s="4"/>
      <c r="HX148" s="4"/>
      <c r="HY148" s="4"/>
      <c r="HZ148" s="4"/>
      <c r="IA148" s="4"/>
      <c r="IB148" s="4"/>
      <c r="IC148" s="4"/>
      <c r="ID148" s="4"/>
      <c r="IE148" s="4"/>
      <c r="IF148" s="4"/>
    </row>
    <row r="149" spans="1:240" ht="22.5">
      <c r="A149" s="560" t="s">
        <v>56</v>
      </c>
      <c r="B149" s="567" t="s">
        <v>36</v>
      </c>
      <c r="C149" s="621" t="s">
        <v>53</v>
      </c>
      <c r="D149" s="159" t="s">
        <v>57</v>
      </c>
      <c r="E149" s="595" t="s">
        <v>55</v>
      </c>
      <c r="F149" s="521">
        <v>40</v>
      </c>
      <c r="G149" s="521">
        <v>0</v>
      </c>
      <c r="H149" s="521">
        <v>0</v>
      </c>
      <c r="I149" s="521">
        <v>0</v>
      </c>
      <c r="J149" s="522">
        <v>0</v>
      </c>
      <c r="K149" s="522">
        <v>0</v>
      </c>
      <c r="L149" s="521">
        <v>0</v>
      </c>
      <c r="M149" s="521">
        <v>0</v>
      </c>
      <c r="N149" s="521">
        <f>SUM(F149:L149)</f>
        <v>40</v>
      </c>
      <c r="O149" s="451">
        <v>18.420000000000002</v>
      </c>
      <c r="P149" s="522">
        <f t="shared" si="10"/>
        <v>736.80000000000007</v>
      </c>
      <c r="Q149" s="3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  <c r="CQ149" s="4"/>
      <c r="CR149" s="4"/>
      <c r="CS149" s="4"/>
      <c r="CT149" s="4"/>
      <c r="CU149" s="4"/>
      <c r="CV149" s="4"/>
      <c r="CW149" s="4"/>
      <c r="CX149" s="4"/>
      <c r="CY149" s="4"/>
      <c r="CZ149" s="4"/>
      <c r="DA149" s="4"/>
      <c r="DB149" s="4"/>
      <c r="DC149" s="4"/>
      <c r="DD149" s="4"/>
      <c r="DE149" s="4"/>
      <c r="DF149" s="4"/>
      <c r="DG149" s="4"/>
      <c r="DH149" s="4"/>
      <c r="DI149" s="4"/>
      <c r="DJ149" s="4"/>
      <c r="DK149" s="4"/>
      <c r="DL149" s="4"/>
      <c r="DM149" s="4"/>
      <c r="DN149" s="4"/>
      <c r="DO149" s="4"/>
      <c r="DP149" s="4"/>
      <c r="DQ149" s="4"/>
      <c r="DR149" s="4"/>
      <c r="DS149" s="4"/>
      <c r="DT149" s="4"/>
      <c r="DU149" s="4"/>
      <c r="DV149" s="4"/>
      <c r="DW149" s="4"/>
      <c r="DX149" s="4"/>
      <c r="DY149" s="4"/>
      <c r="DZ149" s="4"/>
      <c r="EA149" s="4"/>
      <c r="EB149" s="4"/>
      <c r="EC149" s="4"/>
      <c r="ED149" s="4"/>
      <c r="EE149" s="4"/>
      <c r="EF149" s="4"/>
      <c r="EG149" s="4"/>
      <c r="EH149" s="4"/>
      <c r="EI149" s="4"/>
      <c r="EJ149" s="4"/>
      <c r="EK149" s="4"/>
      <c r="EL149" s="4"/>
      <c r="EM149" s="4"/>
      <c r="EN149" s="4"/>
      <c r="EO149" s="4"/>
      <c r="EP149" s="4"/>
      <c r="EQ149" s="4"/>
      <c r="ER149" s="4"/>
      <c r="ES149" s="4"/>
      <c r="ET149" s="4"/>
      <c r="EU149" s="4"/>
      <c r="EV149" s="4"/>
      <c r="EW149" s="4"/>
      <c r="EX149" s="4"/>
      <c r="EY149" s="4"/>
      <c r="EZ149" s="4"/>
      <c r="FA149" s="4"/>
      <c r="FB149" s="4"/>
      <c r="FC149" s="4"/>
      <c r="FD149" s="4"/>
      <c r="FE149" s="4"/>
      <c r="FF149" s="4"/>
      <c r="FG149" s="4"/>
      <c r="FH149" s="4"/>
      <c r="FI149" s="4"/>
      <c r="FJ149" s="4"/>
      <c r="FK149" s="4"/>
      <c r="FL149" s="4"/>
      <c r="FM149" s="4"/>
      <c r="FN149" s="4"/>
      <c r="FO149" s="4"/>
      <c r="FP149" s="4"/>
      <c r="FQ149" s="4"/>
      <c r="FR149" s="4"/>
      <c r="FS149" s="4"/>
      <c r="FT149" s="4"/>
      <c r="FU149" s="4"/>
      <c r="FV149" s="4"/>
      <c r="FW149" s="4"/>
      <c r="FX149" s="4"/>
      <c r="FY149" s="4"/>
      <c r="FZ149" s="4"/>
      <c r="GA149" s="4"/>
      <c r="GB149" s="4"/>
      <c r="GC149" s="4"/>
      <c r="GD149" s="4"/>
      <c r="GE149" s="4"/>
      <c r="GF149" s="4"/>
      <c r="GG149" s="4"/>
      <c r="GH149" s="4"/>
      <c r="GI149" s="4"/>
      <c r="GJ149" s="4"/>
      <c r="GK149" s="4"/>
      <c r="GL149" s="4"/>
      <c r="GM149" s="4"/>
      <c r="GN149" s="4"/>
      <c r="GO149" s="4"/>
      <c r="GP149" s="4"/>
      <c r="GQ149" s="4"/>
      <c r="GR149" s="4"/>
      <c r="GS149" s="4"/>
      <c r="GT149" s="4"/>
      <c r="GU149" s="4"/>
      <c r="GV149" s="4"/>
      <c r="GW149" s="4"/>
      <c r="GX149" s="4"/>
      <c r="GY149" s="4"/>
      <c r="GZ149" s="4"/>
      <c r="HA149" s="4"/>
      <c r="HB149" s="4"/>
      <c r="HC149" s="4"/>
      <c r="HD149" s="4"/>
      <c r="HE149" s="4"/>
      <c r="HF149" s="4"/>
      <c r="HG149" s="4"/>
      <c r="HH149" s="4"/>
      <c r="HI149" s="4"/>
      <c r="HJ149" s="4"/>
      <c r="HK149" s="4"/>
      <c r="HL149" s="4"/>
      <c r="HM149" s="4"/>
      <c r="HN149" s="4"/>
      <c r="HO149" s="4"/>
      <c r="HP149" s="4"/>
      <c r="HQ149" s="4"/>
      <c r="HR149" s="4"/>
      <c r="HS149" s="4"/>
      <c r="HT149" s="4"/>
      <c r="HU149" s="4"/>
      <c r="HV149" s="4"/>
      <c r="HW149" s="4"/>
      <c r="HX149" s="4"/>
      <c r="HY149" s="4"/>
      <c r="HZ149" s="4"/>
      <c r="IA149" s="4"/>
      <c r="IB149" s="4"/>
      <c r="IC149" s="4"/>
      <c r="ID149" s="4"/>
      <c r="IE149" s="4"/>
      <c r="IF149" s="4"/>
    </row>
    <row r="150" spans="1:240" ht="28.5" customHeight="1">
      <c r="A150" s="560" t="s">
        <v>112</v>
      </c>
      <c r="B150" s="570" t="s">
        <v>36</v>
      </c>
      <c r="C150" s="625" t="s">
        <v>113</v>
      </c>
      <c r="D150" s="159" t="s">
        <v>114</v>
      </c>
      <c r="E150" s="430" t="s">
        <v>69</v>
      </c>
      <c r="F150" s="522">
        <v>63</v>
      </c>
      <c r="G150" s="522">
        <v>0</v>
      </c>
      <c r="H150" s="522">
        <v>54</v>
      </c>
      <c r="I150" s="522">
        <v>42</v>
      </c>
      <c r="J150" s="522">
        <v>23</v>
      </c>
      <c r="K150" s="522">
        <v>42</v>
      </c>
      <c r="L150" s="522">
        <v>45</v>
      </c>
      <c r="M150" s="522">
        <v>0</v>
      </c>
      <c r="N150" s="521">
        <f>SUM(F150:L150)</f>
        <v>269</v>
      </c>
      <c r="O150" s="522">
        <v>2.54</v>
      </c>
      <c r="P150" s="522">
        <f t="shared" si="10"/>
        <v>683.26</v>
      </c>
      <c r="Q150" s="3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  <c r="CV150" s="4"/>
      <c r="CW150" s="4"/>
      <c r="CX150" s="4"/>
      <c r="CY150" s="4"/>
      <c r="CZ150" s="4"/>
      <c r="DA150" s="4"/>
      <c r="DB150" s="4"/>
      <c r="DC150" s="4"/>
      <c r="DD150" s="4"/>
      <c r="DE150" s="4"/>
      <c r="DF150" s="4"/>
      <c r="DG150" s="4"/>
      <c r="DH150" s="4"/>
      <c r="DI150" s="4"/>
      <c r="DJ150" s="4"/>
      <c r="DK150" s="4"/>
      <c r="DL150" s="4"/>
      <c r="DM150" s="4"/>
      <c r="DN150" s="4"/>
      <c r="DO150" s="4"/>
      <c r="DP150" s="4"/>
      <c r="DQ150" s="4"/>
      <c r="DR150" s="4"/>
      <c r="DS150" s="4"/>
      <c r="DT150" s="4"/>
      <c r="DU150" s="4"/>
      <c r="DV150" s="4"/>
      <c r="DW150" s="4"/>
      <c r="DX150" s="4"/>
      <c r="DY150" s="4"/>
      <c r="DZ150" s="4"/>
      <c r="EA150" s="4"/>
      <c r="EB150" s="4"/>
      <c r="EC150" s="4"/>
      <c r="ED150" s="4"/>
      <c r="EE150" s="4"/>
      <c r="EF150" s="4"/>
      <c r="EG150" s="4"/>
      <c r="EH150" s="4"/>
      <c r="EI150" s="4"/>
      <c r="EJ150" s="4"/>
      <c r="EK150" s="4"/>
      <c r="EL150" s="4"/>
      <c r="EM150" s="4"/>
      <c r="EN150" s="4"/>
      <c r="EO150" s="4"/>
      <c r="EP150" s="4"/>
      <c r="EQ150" s="4"/>
      <c r="ER150" s="4"/>
      <c r="ES150" s="4"/>
      <c r="ET150" s="4"/>
      <c r="EU150" s="4"/>
      <c r="EV150" s="4"/>
      <c r="EW150" s="4"/>
      <c r="EX150" s="4"/>
      <c r="EY150" s="4"/>
      <c r="EZ150" s="4"/>
      <c r="FA150" s="4"/>
      <c r="FB150" s="4"/>
      <c r="FC150" s="4"/>
      <c r="FD150" s="4"/>
      <c r="FE150" s="4"/>
      <c r="FF150" s="4"/>
      <c r="FG150" s="4"/>
      <c r="FH150" s="4"/>
      <c r="FI150" s="4"/>
      <c r="FJ150" s="4"/>
      <c r="FK150" s="4"/>
      <c r="FL150" s="4"/>
      <c r="FM150" s="4"/>
      <c r="FN150" s="4"/>
      <c r="FO150" s="4"/>
      <c r="FP150" s="4"/>
      <c r="FQ150" s="4"/>
      <c r="FR150" s="4"/>
      <c r="FS150" s="4"/>
      <c r="FT150" s="4"/>
      <c r="FU150" s="4"/>
      <c r="FV150" s="4"/>
      <c r="FW150" s="4"/>
      <c r="FX150" s="4"/>
      <c r="FY150" s="4"/>
      <c r="FZ150" s="4"/>
      <c r="GA150" s="4"/>
      <c r="GB150" s="4"/>
      <c r="GC150" s="4"/>
      <c r="GD150" s="4"/>
      <c r="GE150" s="4"/>
      <c r="GF150" s="4"/>
      <c r="GG150" s="4"/>
      <c r="GH150" s="4"/>
      <c r="GI150" s="4"/>
      <c r="GJ150" s="4"/>
      <c r="GK150" s="4"/>
      <c r="GL150" s="4"/>
      <c r="GM150" s="4"/>
      <c r="GN150" s="4"/>
      <c r="GO150" s="4"/>
      <c r="GP150" s="4"/>
      <c r="GQ150" s="4"/>
      <c r="GR150" s="4"/>
      <c r="GS150" s="4"/>
      <c r="GT150" s="4"/>
      <c r="GU150" s="4"/>
      <c r="GV150" s="4"/>
      <c r="GW150" s="4"/>
      <c r="GX150" s="4"/>
      <c r="GY150" s="4"/>
      <c r="GZ150" s="4"/>
      <c r="HA150" s="4"/>
      <c r="HB150" s="4"/>
      <c r="HC150" s="4"/>
      <c r="HD150" s="4"/>
      <c r="HE150" s="4"/>
      <c r="HF150" s="4"/>
      <c r="HG150" s="4"/>
      <c r="HH150" s="4"/>
      <c r="HI150" s="4"/>
      <c r="HJ150" s="4"/>
      <c r="HK150" s="4"/>
      <c r="HL150" s="4"/>
      <c r="HM150" s="4"/>
      <c r="HN150" s="4"/>
      <c r="HO150" s="4"/>
      <c r="HP150" s="4"/>
      <c r="HQ150" s="4"/>
      <c r="HR150" s="4"/>
      <c r="HS150" s="4"/>
      <c r="HT150" s="4"/>
      <c r="HU150" s="4"/>
      <c r="HV150" s="4"/>
      <c r="HW150" s="4"/>
      <c r="HX150" s="4"/>
      <c r="HY150" s="4"/>
      <c r="HZ150" s="4"/>
      <c r="IA150" s="4"/>
      <c r="IB150" s="4"/>
      <c r="IC150" s="4"/>
      <c r="ID150" s="4"/>
      <c r="IE150" s="4"/>
      <c r="IF150" s="4"/>
    </row>
    <row r="151" spans="1:240" ht="35.25" customHeight="1">
      <c r="A151" s="560" t="s">
        <v>425</v>
      </c>
      <c r="B151" s="579" t="s">
        <v>36</v>
      </c>
      <c r="C151" s="630" t="s">
        <v>204</v>
      </c>
      <c r="D151" s="586" t="s">
        <v>205</v>
      </c>
      <c r="E151" s="597" t="s">
        <v>61</v>
      </c>
      <c r="F151" s="521">
        <v>0</v>
      </c>
      <c r="G151" s="521">
        <v>0</v>
      </c>
      <c r="H151" s="521">
        <v>0</v>
      </c>
      <c r="I151" s="521">
        <v>0</v>
      </c>
      <c r="J151" s="521">
        <v>0</v>
      </c>
      <c r="K151" s="521">
        <v>0</v>
      </c>
      <c r="L151" s="521">
        <v>0</v>
      </c>
      <c r="M151" s="521">
        <v>4</v>
      </c>
      <c r="N151" s="528">
        <f>SUM(F151:M151)</f>
        <v>4</v>
      </c>
      <c r="O151" s="544">
        <v>160.69999999999999</v>
      </c>
      <c r="P151" s="522">
        <f t="shared" si="10"/>
        <v>642.79999999999995</v>
      </c>
      <c r="Q151" s="3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  <c r="CV151" s="4"/>
      <c r="CW151" s="4"/>
      <c r="CX151" s="4"/>
      <c r="CY151" s="4"/>
      <c r="CZ151" s="4"/>
      <c r="DA151" s="4"/>
      <c r="DB151" s="4"/>
      <c r="DC151" s="4"/>
      <c r="DD151" s="4"/>
      <c r="DE151" s="4"/>
      <c r="DF151" s="4"/>
      <c r="DG151" s="4"/>
      <c r="DH151" s="4"/>
      <c r="DI151" s="4"/>
      <c r="DJ151" s="4"/>
      <c r="DK151" s="4"/>
      <c r="DL151" s="4"/>
      <c r="DM151" s="4"/>
      <c r="DN151" s="4"/>
      <c r="DO151" s="4"/>
      <c r="DP151" s="4"/>
      <c r="DQ151" s="4"/>
      <c r="DR151" s="4"/>
      <c r="DS151" s="4"/>
      <c r="DT151" s="4"/>
      <c r="DU151" s="4"/>
      <c r="DV151" s="4"/>
      <c r="DW151" s="4"/>
      <c r="DX151" s="4"/>
      <c r="DY151" s="4"/>
      <c r="DZ151" s="4"/>
      <c r="EA151" s="4"/>
      <c r="EB151" s="4"/>
      <c r="EC151" s="4"/>
      <c r="ED151" s="4"/>
      <c r="EE151" s="4"/>
      <c r="EF151" s="4"/>
      <c r="EG151" s="4"/>
      <c r="EH151" s="4"/>
      <c r="EI151" s="4"/>
      <c r="EJ151" s="4"/>
      <c r="EK151" s="4"/>
      <c r="EL151" s="4"/>
      <c r="EM151" s="4"/>
      <c r="EN151" s="4"/>
      <c r="EO151" s="4"/>
      <c r="EP151" s="4"/>
      <c r="EQ151" s="4"/>
      <c r="ER151" s="4"/>
      <c r="ES151" s="4"/>
      <c r="ET151" s="4"/>
      <c r="EU151" s="4"/>
      <c r="EV151" s="4"/>
      <c r="EW151" s="4"/>
      <c r="EX151" s="4"/>
      <c r="EY151" s="4"/>
      <c r="EZ151" s="4"/>
      <c r="FA151" s="4"/>
      <c r="FB151" s="4"/>
      <c r="FC151" s="4"/>
      <c r="FD151" s="4"/>
      <c r="FE151" s="4"/>
      <c r="FF151" s="4"/>
      <c r="FG151" s="4"/>
      <c r="FH151" s="4"/>
      <c r="FI151" s="4"/>
      <c r="FJ151" s="4"/>
      <c r="FK151" s="4"/>
      <c r="FL151" s="4"/>
      <c r="FM151" s="4"/>
      <c r="FN151" s="4"/>
      <c r="FO151" s="4"/>
      <c r="FP151" s="4"/>
      <c r="FQ151" s="4"/>
      <c r="FR151" s="4"/>
      <c r="FS151" s="4"/>
      <c r="FT151" s="4"/>
      <c r="FU151" s="4"/>
      <c r="FV151" s="4"/>
      <c r="FW151" s="4"/>
      <c r="FX151" s="4"/>
      <c r="FY151" s="4"/>
      <c r="FZ151" s="4"/>
      <c r="GA151" s="4"/>
      <c r="GB151" s="4"/>
      <c r="GC151" s="4"/>
      <c r="GD151" s="4"/>
      <c r="GE151" s="4"/>
      <c r="GF151" s="4"/>
      <c r="GG151" s="4"/>
      <c r="GH151" s="4"/>
      <c r="GI151" s="4"/>
      <c r="GJ151" s="4"/>
      <c r="GK151" s="4"/>
      <c r="GL151" s="4"/>
      <c r="GM151" s="4"/>
      <c r="GN151" s="4"/>
      <c r="GO151" s="4"/>
      <c r="GP151" s="4"/>
      <c r="GQ151" s="4"/>
      <c r="GR151" s="4"/>
      <c r="GS151" s="4"/>
      <c r="GT151" s="4"/>
      <c r="GU151" s="4"/>
      <c r="GV151" s="4"/>
      <c r="GW151" s="4"/>
      <c r="GX151" s="4"/>
      <c r="GY151" s="4"/>
      <c r="GZ151" s="4"/>
      <c r="HA151" s="4"/>
      <c r="HB151" s="4"/>
      <c r="HC151" s="4"/>
      <c r="HD151" s="4"/>
      <c r="HE151" s="4"/>
      <c r="HF151" s="4"/>
      <c r="HG151" s="4"/>
      <c r="HH151" s="4"/>
      <c r="HI151" s="4"/>
      <c r="HJ151" s="4"/>
      <c r="HK151" s="4"/>
      <c r="HL151" s="4"/>
      <c r="HM151" s="4"/>
      <c r="HN151" s="4"/>
      <c r="HO151" s="4"/>
      <c r="HP151" s="4"/>
      <c r="HQ151" s="4"/>
      <c r="HR151" s="4"/>
      <c r="HS151" s="4"/>
      <c r="HT151" s="4"/>
      <c r="HU151" s="4"/>
      <c r="HV151" s="4"/>
      <c r="HW151" s="4"/>
      <c r="HX151" s="4"/>
      <c r="HY151" s="4"/>
      <c r="HZ151" s="4"/>
      <c r="IA151" s="4"/>
      <c r="IB151" s="4"/>
      <c r="IC151" s="4"/>
      <c r="ID151" s="4"/>
      <c r="IE151" s="4"/>
      <c r="IF151" s="4"/>
    </row>
    <row r="152" spans="1:240" ht="22.5">
      <c r="A152" s="560" t="s">
        <v>218</v>
      </c>
      <c r="B152" s="244" t="s">
        <v>36</v>
      </c>
      <c r="C152" s="630" t="s">
        <v>219</v>
      </c>
      <c r="D152" s="585" t="s">
        <v>220</v>
      </c>
      <c r="E152" s="597" t="s">
        <v>196</v>
      </c>
      <c r="F152" s="521">
        <v>2</v>
      </c>
      <c r="G152" s="521">
        <v>0</v>
      </c>
      <c r="H152" s="521">
        <v>0</v>
      </c>
      <c r="I152" s="521">
        <v>0</v>
      </c>
      <c r="J152" s="521">
        <v>0</v>
      </c>
      <c r="K152" s="521">
        <v>0</v>
      </c>
      <c r="L152" s="521">
        <v>0</v>
      </c>
      <c r="M152" s="521">
        <v>0</v>
      </c>
      <c r="N152" s="521">
        <f>SUM(F152:L152)</f>
        <v>2</v>
      </c>
      <c r="O152" s="544">
        <v>320.17</v>
      </c>
      <c r="P152" s="522">
        <f t="shared" si="10"/>
        <v>640.34</v>
      </c>
      <c r="Q152" s="3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  <c r="CZ152" s="4"/>
      <c r="DA152" s="4"/>
      <c r="DB152" s="4"/>
      <c r="DC152" s="4"/>
      <c r="DD152" s="4"/>
      <c r="DE152" s="4"/>
      <c r="DF152" s="4"/>
      <c r="DG152" s="4"/>
      <c r="DH152" s="4"/>
      <c r="DI152" s="4"/>
      <c r="DJ152" s="4"/>
      <c r="DK152" s="4"/>
      <c r="DL152" s="4"/>
      <c r="DM152" s="4"/>
      <c r="DN152" s="4"/>
      <c r="DO152" s="4"/>
      <c r="DP152" s="4"/>
      <c r="DQ152" s="4"/>
      <c r="DR152" s="4"/>
      <c r="DS152" s="4"/>
      <c r="DT152" s="4"/>
      <c r="DU152" s="4"/>
      <c r="DV152" s="4"/>
      <c r="DW152" s="4"/>
      <c r="DX152" s="4"/>
      <c r="DY152" s="4"/>
      <c r="DZ152" s="4"/>
      <c r="EA152" s="4"/>
      <c r="EB152" s="4"/>
      <c r="EC152" s="4"/>
      <c r="ED152" s="4"/>
      <c r="EE152" s="4"/>
      <c r="EF152" s="4"/>
      <c r="EG152" s="4"/>
      <c r="EH152" s="4"/>
      <c r="EI152" s="4"/>
      <c r="EJ152" s="4"/>
      <c r="EK152" s="4"/>
      <c r="EL152" s="4"/>
      <c r="EM152" s="4"/>
      <c r="EN152" s="4"/>
      <c r="EO152" s="4"/>
      <c r="EP152" s="4"/>
      <c r="EQ152" s="4"/>
      <c r="ER152" s="4"/>
      <c r="ES152" s="4"/>
      <c r="ET152" s="4"/>
      <c r="EU152" s="4"/>
      <c r="EV152" s="4"/>
      <c r="EW152" s="4"/>
      <c r="EX152" s="4"/>
      <c r="EY152" s="4"/>
      <c r="EZ152" s="4"/>
      <c r="FA152" s="4"/>
      <c r="FB152" s="4"/>
      <c r="FC152" s="4"/>
      <c r="FD152" s="4"/>
      <c r="FE152" s="4"/>
      <c r="FF152" s="4"/>
      <c r="FG152" s="4"/>
      <c r="FH152" s="4"/>
      <c r="FI152" s="4"/>
      <c r="FJ152" s="4"/>
      <c r="FK152" s="4"/>
      <c r="FL152" s="4"/>
      <c r="FM152" s="4"/>
      <c r="FN152" s="4"/>
      <c r="FO152" s="4"/>
      <c r="FP152" s="4"/>
      <c r="FQ152" s="4"/>
      <c r="FR152" s="4"/>
      <c r="FS152" s="4"/>
      <c r="FT152" s="4"/>
      <c r="FU152" s="4"/>
      <c r="FV152" s="4"/>
      <c r="FW152" s="4"/>
      <c r="FX152" s="4"/>
      <c r="FY152" s="4"/>
      <c r="FZ152" s="4"/>
      <c r="GA152" s="4"/>
      <c r="GB152" s="4"/>
      <c r="GC152" s="4"/>
      <c r="GD152" s="4"/>
      <c r="GE152" s="4"/>
      <c r="GF152" s="4"/>
      <c r="GG152" s="4"/>
      <c r="GH152" s="4"/>
      <c r="GI152" s="4"/>
      <c r="GJ152" s="4"/>
      <c r="GK152" s="4"/>
      <c r="GL152" s="4"/>
      <c r="GM152" s="4"/>
      <c r="GN152" s="4"/>
      <c r="GO152" s="4"/>
      <c r="GP152" s="4"/>
      <c r="GQ152" s="4"/>
      <c r="GR152" s="4"/>
      <c r="GS152" s="4"/>
      <c r="GT152" s="4"/>
      <c r="GU152" s="4"/>
      <c r="GV152" s="4"/>
      <c r="GW152" s="4"/>
      <c r="GX152" s="4"/>
      <c r="GY152" s="4"/>
      <c r="GZ152" s="4"/>
      <c r="HA152" s="4"/>
      <c r="HB152" s="4"/>
      <c r="HC152" s="4"/>
      <c r="HD152" s="4"/>
      <c r="HE152" s="4"/>
      <c r="HF152" s="4"/>
      <c r="HG152" s="4"/>
      <c r="HH152" s="4"/>
      <c r="HI152" s="4"/>
      <c r="HJ152" s="4"/>
      <c r="HK152" s="4"/>
      <c r="HL152" s="4"/>
      <c r="HM152" s="4"/>
      <c r="HN152" s="4"/>
      <c r="HO152" s="4"/>
      <c r="HP152" s="4"/>
      <c r="HQ152" s="4"/>
      <c r="HR152" s="4"/>
      <c r="HS152" s="4"/>
      <c r="HT152" s="4"/>
      <c r="HU152" s="4"/>
      <c r="HV152" s="4"/>
      <c r="HW152" s="4"/>
      <c r="HX152" s="4"/>
      <c r="HY152" s="4"/>
      <c r="HZ152" s="4"/>
      <c r="IA152" s="4"/>
      <c r="IB152" s="4"/>
      <c r="IC152" s="4"/>
      <c r="ID152" s="4"/>
      <c r="IE152" s="4"/>
      <c r="IF152" s="4"/>
    </row>
    <row r="153" spans="1:240" ht="33.75">
      <c r="A153" s="560" t="s">
        <v>282</v>
      </c>
      <c r="B153" s="244" t="s">
        <v>36</v>
      </c>
      <c r="C153" s="633" t="s">
        <v>283</v>
      </c>
      <c r="D153" s="585" t="s">
        <v>284</v>
      </c>
      <c r="E153" s="597"/>
      <c r="F153" s="547">
        <v>1</v>
      </c>
      <c r="G153" s="547">
        <v>2</v>
      </c>
      <c r="H153" s="547">
        <v>2</v>
      </c>
      <c r="I153" s="548">
        <v>2</v>
      </c>
      <c r="J153" s="548">
        <v>2</v>
      </c>
      <c r="K153" s="548">
        <v>2</v>
      </c>
      <c r="L153" s="548">
        <v>2</v>
      </c>
      <c r="M153" s="548">
        <v>0</v>
      </c>
      <c r="N153" s="528">
        <f>SUM(F153:M153)</f>
        <v>13</v>
      </c>
      <c r="O153" s="544">
        <v>48.46</v>
      </c>
      <c r="P153" s="522">
        <f t="shared" si="10"/>
        <v>629.98</v>
      </c>
      <c r="Q153" s="3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4"/>
      <c r="CT153" s="4"/>
      <c r="CU153" s="4"/>
      <c r="CV153" s="4"/>
      <c r="CW153" s="4"/>
      <c r="CX153" s="4"/>
      <c r="CY153" s="4"/>
      <c r="CZ153" s="4"/>
      <c r="DA153" s="4"/>
      <c r="DB153" s="4"/>
      <c r="DC153" s="4"/>
      <c r="DD153" s="4"/>
      <c r="DE153" s="4"/>
      <c r="DF153" s="4"/>
      <c r="DG153" s="4"/>
      <c r="DH153" s="4"/>
      <c r="DI153" s="4"/>
      <c r="DJ153" s="4"/>
      <c r="DK153" s="4"/>
      <c r="DL153" s="4"/>
      <c r="DM153" s="4"/>
      <c r="DN153" s="4"/>
      <c r="DO153" s="4"/>
      <c r="DP153" s="4"/>
      <c r="DQ153" s="4"/>
      <c r="DR153" s="4"/>
      <c r="DS153" s="4"/>
      <c r="DT153" s="4"/>
      <c r="DU153" s="4"/>
      <c r="DV153" s="4"/>
      <c r="DW153" s="4"/>
      <c r="DX153" s="4"/>
      <c r="DY153" s="4"/>
      <c r="DZ153" s="4"/>
      <c r="EA153" s="4"/>
      <c r="EB153" s="4"/>
      <c r="EC153" s="4"/>
      <c r="ED153" s="4"/>
      <c r="EE153" s="4"/>
      <c r="EF153" s="4"/>
      <c r="EG153" s="4"/>
      <c r="EH153" s="4"/>
      <c r="EI153" s="4"/>
      <c r="EJ153" s="4"/>
      <c r="EK153" s="4"/>
      <c r="EL153" s="4"/>
      <c r="EM153" s="4"/>
      <c r="EN153" s="4"/>
      <c r="EO153" s="4"/>
      <c r="EP153" s="4"/>
      <c r="EQ153" s="4"/>
      <c r="ER153" s="4"/>
      <c r="ES153" s="4"/>
      <c r="ET153" s="4"/>
      <c r="EU153" s="4"/>
      <c r="EV153" s="4"/>
      <c r="EW153" s="4"/>
      <c r="EX153" s="4"/>
      <c r="EY153" s="4"/>
      <c r="EZ153" s="4"/>
      <c r="FA153" s="4"/>
      <c r="FB153" s="4"/>
      <c r="FC153" s="4"/>
      <c r="FD153" s="4"/>
      <c r="FE153" s="4"/>
      <c r="FF153" s="4"/>
      <c r="FG153" s="4"/>
      <c r="FH153" s="4"/>
      <c r="FI153" s="4"/>
      <c r="FJ153" s="4"/>
      <c r="FK153" s="4"/>
      <c r="FL153" s="4"/>
      <c r="FM153" s="4"/>
      <c r="FN153" s="4"/>
      <c r="FO153" s="4"/>
      <c r="FP153" s="4"/>
      <c r="FQ153" s="4"/>
      <c r="FR153" s="4"/>
      <c r="FS153" s="4"/>
      <c r="FT153" s="4"/>
      <c r="FU153" s="4"/>
      <c r="FV153" s="4"/>
      <c r="FW153" s="4"/>
      <c r="FX153" s="4"/>
      <c r="FY153" s="4"/>
      <c r="FZ153" s="4"/>
      <c r="GA153" s="4"/>
      <c r="GB153" s="4"/>
      <c r="GC153" s="4"/>
      <c r="GD153" s="4"/>
      <c r="GE153" s="4"/>
      <c r="GF153" s="4"/>
      <c r="GG153" s="4"/>
      <c r="GH153" s="4"/>
      <c r="GI153" s="4"/>
      <c r="GJ153" s="4"/>
      <c r="GK153" s="4"/>
      <c r="GL153" s="4"/>
      <c r="GM153" s="4"/>
      <c r="GN153" s="4"/>
      <c r="GO153" s="4"/>
      <c r="GP153" s="4"/>
      <c r="GQ153" s="4"/>
      <c r="GR153" s="4"/>
      <c r="GS153" s="4"/>
      <c r="GT153" s="4"/>
      <c r="GU153" s="4"/>
      <c r="GV153" s="4"/>
      <c r="GW153" s="4"/>
      <c r="GX153" s="4"/>
      <c r="GY153" s="4"/>
      <c r="GZ153" s="4"/>
      <c r="HA153" s="4"/>
      <c r="HB153" s="4"/>
      <c r="HC153" s="4"/>
      <c r="HD153" s="4"/>
      <c r="HE153" s="4"/>
      <c r="HF153" s="4"/>
      <c r="HG153" s="4"/>
      <c r="HH153" s="4"/>
      <c r="HI153" s="4"/>
      <c r="HJ153" s="4"/>
      <c r="HK153" s="4"/>
      <c r="HL153" s="4"/>
      <c r="HM153" s="4"/>
      <c r="HN153" s="4"/>
      <c r="HO153" s="4"/>
      <c r="HP153" s="4"/>
      <c r="HQ153" s="4"/>
      <c r="HR153" s="4"/>
      <c r="HS153" s="4"/>
      <c r="HT153" s="4"/>
      <c r="HU153" s="4"/>
      <c r="HV153" s="4"/>
      <c r="HW153" s="4"/>
      <c r="HX153" s="4"/>
      <c r="HY153" s="4"/>
      <c r="HZ153" s="4"/>
      <c r="IA153" s="4"/>
      <c r="IB153" s="4"/>
      <c r="IC153" s="4"/>
      <c r="ID153" s="4"/>
      <c r="IE153" s="4"/>
      <c r="IF153" s="4"/>
    </row>
    <row r="154" spans="1:240" ht="22.5">
      <c r="A154" s="560" t="s">
        <v>604</v>
      </c>
      <c r="B154" s="570" t="s">
        <v>538</v>
      </c>
      <c r="C154" s="619" t="s">
        <v>591</v>
      </c>
      <c r="D154" s="448" t="s">
        <v>605</v>
      </c>
      <c r="E154" s="430" t="s">
        <v>540</v>
      </c>
      <c r="F154" s="980">
        <v>4</v>
      </c>
      <c r="G154" s="980">
        <v>4</v>
      </c>
      <c r="H154" s="980">
        <v>4</v>
      </c>
      <c r="I154" s="980">
        <v>4</v>
      </c>
      <c r="J154" s="980">
        <v>4</v>
      </c>
      <c r="K154" s="980">
        <v>4</v>
      </c>
      <c r="L154" s="980">
        <v>4</v>
      </c>
      <c r="M154" s="521">
        <v>0</v>
      </c>
      <c r="N154" s="521">
        <f>SUM(F154:M154)</f>
        <v>28</v>
      </c>
      <c r="O154" s="451">
        <v>22.31</v>
      </c>
      <c r="P154" s="522">
        <f t="shared" si="10"/>
        <v>624.67999999999995</v>
      </c>
      <c r="Q154" s="3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4"/>
      <c r="CT154" s="4"/>
      <c r="CU154" s="4"/>
      <c r="CV154" s="4"/>
      <c r="CW154" s="4"/>
      <c r="CX154" s="4"/>
      <c r="CY154" s="4"/>
      <c r="CZ154" s="4"/>
      <c r="DA154" s="4"/>
      <c r="DB154" s="4"/>
      <c r="DC154" s="4"/>
      <c r="DD154" s="4"/>
      <c r="DE154" s="4"/>
      <c r="DF154" s="4"/>
      <c r="DG154" s="4"/>
      <c r="DH154" s="4"/>
      <c r="DI154" s="4"/>
      <c r="DJ154" s="4"/>
      <c r="DK154" s="4"/>
      <c r="DL154" s="4"/>
      <c r="DM154" s="4"/>
      <c r="DN154" s="4"/>
      <c r="DO154" s="4"/>
      <c r="DP154" s="4"/>
      <c r="DQ154" s="4"/>
      <c r="DR154" s="4"/>
      <c r="DS154" s="4"/>
      <c r="DT154" s="4"/>
      <c r="DU154" s="4"/>
      <c r="DV154" s="4"/>
      <c r="DW154" s="4"/>
      <c r="DX154" s="4"/>
      <c r="DY154" s="4"/>
      <c r="DZ154" s="4"/>
      <c r="EA154" s="4"/>
      <c r="EB154" s="4"/>
      <c r="EC154" s="4"/>
      <c r="ED154" s="4"/>
      <c r="EE154" s="4"/>
      <c r="EF154" s="4"/>
      <c r="EG154" s="4"/>
      <c r="EH154" s="4"/>
      <c r="EI154" s="4"/>
      <c r="EJ154" s="4"/>
      <c r="EK154" s="4"/>
      <c r="EL154" s="4"/>
      <c r="EM154" s="4"/>
      <c r="EN154" s="4"/>
      <c r="EO154" s="4"/>
      <c r="EP154" s="4"/>
      <c r="EQ154" s="4"/>
      <c r="ER154" s="4"/>
      <c r="ES154" s="4"/>
      <c r="ET154" s="4"/>
      <c r="EU154" s="4"/>
      <c r="EV154" s="4"/>
      <c r="EW154" s="4"/>
      <c r="EX154" s="4"/>
      <c r="EY154" s="4"/>
      <c r="EZ154" s="4"/>
      <c r="FA154" s="4"/>
      <c r="FB154" s="4"/>
      <c r="FC154" s="4"/>
      <c r="FD154" s="4"/>
      <c r="FE154" s="4"/>
      <c r="FF154" s="4"/>
      <c r="FG154" s="4"/>
      <c r="FH154" s="4"/>
      <c r="FI154" s="4"/>
      <c r="FJ154" s="4"/>
      <c r="FK154" s="4"/>
      <c r="FL154" s="4"/>
      <c r="FM154" s="4"/>
      <c r="FN154" s="4"/>
      <c r="FO154" s="4"/>
      <c r="FP154" s="4"/>
      <c r="FQ154" s="4"/>
      <c r="FR154" s="4"/>
      <c r="FS154" s="4"/>
      <c r="FT154" s="4"/>
      <c r="FU154" s="4"/>
      <c r="FV154" s="4"/>
      <c r="FW154" s="4"/>
      <c r="FX154" s="4"/>
      <c r="FY154" s="4"/>
      <c r="FZ154" s="4"/>
      <c r="GA154" s="4"/>
      <c r="GB154" s="4"/>
      <c r="GC154" s="4"/>
      <c r="GD154" s="4"/>
      <c r="GE154" s="4"/>
      <c r="GF154" s="4"/>
      <c r="GG154" s="4"/>
      <c r="GH154" s="4"/>
      <c r="GI154" s="4"/>
      <c r="GJ154" s="4"/>
      <c r="GK154" s="4"/>
      <c r="GL154" s="4"/>
      <c r="GM154" s="4"/>
      <c r="GN154" s="4"/>
      <c r="GO154" s="4"/>
      <c r="GP154" s="4"/>
      <c r="GQ154" s="4"/>
      <c r="GR154" s="4"/>
      <c r="GS154" s="4"/>
      <c r="GT154" s="4"/>
      <c r="GU154" s="4"/>
      <c r="GV154" s="4"/>
      <c r="GW154" s="4"/>
      <c r="GX154" s="4"/>
      <c r="GY154" s="4"/>
      <c r="GZ154" s="4"/>
      <c r="HA154" s="4"/>
      <c r="HB154" s="4"/>
      <c r="HC154" s="4"/>
      <c r="HD154" s="4"/>
      <c r="HE154" s="4"/>
      <c r="HF154" s="4"/>
      <c r="HG154" s="4"/>
      <c r="HH154" s="4"/>
      <c r="HI154" s="4"/>
      <c r="HJ154" s="4"/>
      <c r="HK154" s="4"/>
      <c r="HL154" s="4"/>
      <c r="HM154" s="4"/>
      <c r="HN154" s="4"/>
      <c r="HO154" s="4"/>
      <c r="HP154" s="4"/>
      <c r="HQ154" s="4"/>
      <c r="HR154" s="4"/>
      <c r="HS154" s="4"/>
      <c r="HT154" s="4"/>
      <c r="HU154" s="4"/>
      <c r="HV154" s="4"/>
      <c r="HW154" s="4"/>
      <c r="HX154" s="4"/>
      <c r="HY154" s="4"/>
      <c r="HZ154" s="4"/>
      <c r="IA154" s="4"/>
      <c r="IB154" s="4"/>
      <c r="IC154" s="4"/>
      <c r="ID154" s="4"/>
      <c r="IE154" s="4"/>
      <c r="IF154" s="4"/>
    </row>
    <row r="155" spans="1:240">
      <c r="A155" s="560" t="s">
        <v>115</v>
      </c>
      <c r="B155" s="570" t="s">
        <v>36</v>
      </c>
      <c r="C155" s="625" t="s">
        <v>116</v>
      </c>
      <c r="D155" s="159" t="s">
        <v>117</v>
      </c>
      <c r="E155" s="430" t="s">
        <v>55</v>
      </c>
      <c r="F155" s="522">
        <v>12</v>
      </c>
      <c r="G155" s="522">
        <v>0</v>
      </c>
      <c r="H155" s="522">
        <v>0</v>
      </c>
      <c r="I155" s="522">
        <v>0</v>
      </c>
      <c r="J155" s="522">
        <v>0</v>
      </c>
      <c r="K155" s="522">
        <v>0</v>
      </c>
      <c r="L155" s="522">
        <v>0</v>
      </c>
      <c r="M155" s="522">
        <v>0</v>
      </c>
      <c r="N155" s="521">
        <f>SUM(F155:L155)</f>
        <v>12</v>
      </c>
      <c r="O155" s="522">
        <v>48.27</v>
      </c>
      <c r="P155" s="522">
        <f t="shared" si="10"/>
        <v>579.24</v>
      </c>
      <c r="Q155" s="3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  <c r="CV155" s="4"/>
      <c r="CW155" s="4"/>
      <c r="CX155" s="4"/>
      <c r="CY155" s="4"/>
      <c r="CZ155" s="4"/>
      <c r="DA155" s="4"/>
      <c r="DB155" s="4"/>
      <c r="DC155" s="4"/>
      <c r="DD155" s="4"/>
      <c r="DE155" s="4"/>
      <c r="DF155" s="4"/>
      <c r="DG155" s="4"/>
      <c r="DH155" s="4"/>
      <c r="DI155" s="4"/>
      <c r="DJ155" s="4"/>
      <c r="DK155" s="4"/>
      <c r="DL155" s="4"/>
      <c r="DM155" s="4"/>
      <c r="DN155" s="4"/>
      <c r="DO155" s="4"/>
      <c r="DP155" s="4"/>
      <c r="DQ155" s="4"/>
      <c r="DR155" s="4"/>
      <c r="DS155" s="4"/>
      <c r="DT155" s="4"/>
      <c r="DU155" s="4"/>
      <c r="DV155" s="4"/>
      <c r="DW155" s="4"/>
      <c r="DX155" s="4"/>
      <c r="DY155" s="4"/>
      <c r="DZ155" s="4"/>
      <c r="EA155" s="4"/>
      <c r="EB155" s="4"/>
      <c r="EC155" s="4"/>
      <c r="ED155" s="4"/>
      <c r="EE155" s="4"/>
      <c r="EF155" s="4"/>
      <c r="EG155" s="4"/>
      <c r="EH155" s="4"/>
      <c r="EI155" s="4"/>
      <c r="EJ155" s="4"/>
      <c r="EK155" s="4"/>
      <c r="EL155" s="4"/>
      <c r="EM155" s="4"/>
      <c r="EN155" s="4"/>
      <c r="EO155" s="4"/>
      <c r="EP155" s="4"/>
      <c r="EQ155" s="4"/>
      <c r="ER155" s="4"/>
      <c r="ES155" s="4"/>
      <c r="ET155" s="4"/>
      <c r="EU155" s="4"/>
      <c r="EV155" s="4"/>
      <c r="EW155" s="4"/>
      <c r="EX155" s="4"/>
      <c r="EY155" s="4"/>
      <c r="EZ155" s="4"/>
      <c r="FA155" s="4"/>
      <c r="FB155" s="4"/>
      <c r="FC155" s="4"/>
      <c r="FD155" s="4"/>
      <c r="FE155" s="4"/>
      <c r="FF155" s="4"/>
      <c r="FG155" s="4"/>
      <c r="FH155" s="4"/>
      <c r="FI155" s="4"/>
      <c r="FJ155" s="4"/>
      <c r="FK155" s="4"/>
      <c r="FL155" s="4"/>
      <c r="FM155" s="4"/>
      <c r="FN155" s="4"/>
      <c r="FO155" s="4"/>
      <c r="FP155" s="4"/>
      <c r="FQ155" s="4"/>
      <c r="FR155" s="4"/>
      <c r="FS155" s="4"/>
      <c r="FT155" s="4"/>
      <c r="FU155" s="4"/>
      <c r="FV155" s="4"/>
      <c r="FW155" s="4"/>
      <c r="FX155" s="4"/>
      <c r="FY155" s="4"/>
      <c r="FZ155" s="4"/>
      <c r="GA155" s="4"/>
      <c r="GB155" s="4"/>
      <c r="GC155" s="4"/>
      <c r="GD155" s="4"/>
      <c r="GE155" s="4"/>
      <c r="GF155" s="4"/>
      <c r="GG155" s="4"/>
      <c r="GH155" s="4"/>
      <c r="GI155" s="4"/>
      <c r="GJ155" s="4"/>
      <c r="GK155" s="4"/>
      <c r="GL155" s="4"/>
      <c r="GM155" s="4"/>
      <c r="GN155" s="4"/>
      <c r="GO155" s="4"/>
      <c r="GP155" s="4"/>
      <c r="GQ155" s="4"/>
      <c r="GR155" s="4"/>
      <c r="GS155" s="4"/>
      <c r="GT155" s="4"/>
      <c r="GU155" s="4"/>
      <c r="GV155" s="4"/>
      <c r="GW155" s="4"/>
      <c r="GX155" s="4"/>
      <c r="GY155" s="4"/>
      <c r="GZ155" s="4"/>
      <c r="HA155" s="4"/>
      <c r="HB155" s="4"/>
      <c r="HC155" s="4"/>
      <c r="HD155" s="4"/>
      <c r="HE155" s="4"/>
      <c r="HF155" s="4"/>
      <c r="HG155" s="4"/>
      <c r="HH155" s="4"/>
      <c r="HI155" s="4"/>
      <c r="HJ155" s="4"/>
      <c r="HK155" s="4"/>
      <c r="HL155" s="4"/>
      <c r="HM155" s="4"/>
      <c r="HN155" s="4"/>
      <c r="HO155" s="4"/>
      <c r="HP155" s="4"/>
      <c r="HQ155" s="4"/>
      <c r="HR155" s="4"/>
      <c r="HS155" s="4"/>
      <c r="HT155" s="4"/>
      <c r="HU155" s="4"/>
      <c r="HV155" s="4"/>
      <c r="HW155" s="4"/>
      <c r="HX155" s="4"/>
      <c r="HY155" s="4"/>
      <c r="HZ155" s="4"/>
      <c r="IA155" s="4"/>
      <c r="IB155" s="4"/>
      <c r="IC155" s="4"/>
      <c r="ID155" s="4"/>
      <c r="IE155" s="4"/>
      <c r="IF155" s="4"/>
    </row>
    <row r="156" spans="1:240" ht="33.75" customHeight="1">
      <c r="A156" s="560" t="s">
        <v>376</v>
      </c>
      <c r="B156" s="578" t="s">
        <v>26</v>
      </c>
      <c r="C156" s="645">
        <v>33</v>
      </c>
      <c r="D156" s="593" t="s">
        <v>753</v>
      </c>
      <c r="E156" s="600" t="s">
        <v>102</v>
      </c>
      <c r="F156" s="545">
        <v>10</v>
      </c>
      <c r="G156" s="545">
        <v>10</v>
      </c>
      <c r="H156" s="545">
        <v>10</v>
      </c>
      <c r="I156" s="546">
        <v>10</v>
      </c>
      <c r="J156" s="546">
        <v>10</v>
      </c>
      <c r="K156" s="546">
        <v>10</v>
      </c>
      <c r="L156" s="546">
        <v>10</v>
      </c>
      <c r="M156" s="546">
        <v>0</v>
      </c>
      <c r="N156" s="528">
        <f>SUM(F156:M156)</f>
        <v>70</v>
      </c>
      <c r="O156" s="544">
        <f>'2-COMPOSIÇÃO_CUSTO_UNITÁRIO'!H303</f>
        <v>7.8997000000000011</v>
      </c>
      <c r="P156" s="522">
        <f t="shared" si="10"/>
        <v>552.97900000000004</v>
      </c>
      <c r="Q156" s="3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"/>
      <c r="CS156" s="4"/>
      <c r="CT156" s="4"/>
      <c r="CU156" s="4"/>
      <c r="CV156" s="4"/>
      <c r="CW156" s="4"/>
      <c r="CX156" s="4"/>
      <c r="CY156" s="4"/>
      <c r="CZ156" s="4"/>
      <c r="DA156" s="4"/>
      <c r="DB156" s="4"/>
      <c r="DC156" s="4"/>
      <c r="DD156" s="4"/>
      <c r="DE156" s="4"/>
      <c r="DF156" s="4"/>
      <c r="DG156" s="4"/>
      <c r="DH156" s="4"/>
      <c r="DI156" s="4"/>
      <c r="DJ156" s="4"/>
      <c r="DK156" s="4"/>
      <c r="DL156" s="4"/>
      <c r="DM156" s="4"/>
      <c r="DN156" s="4"/>
      <c r="DO156" s="4"/>
      <c r="DP156" s="4"/>
      <c r="DQ156" s="4"/>
      <c r="DR156" s="4"/>
      <c r="DS156" s="4"/>
      <c r="DT156" s="4"/>
      <c r="DU156" s="4"/>
      <c r="DV156" s="4"/>
      <c r="DW156" s="4"/>
      <c r="DX156" s="4"/>
      <c r="DY156" s="4"/>
      <c r="DZ156" s="4"/>
      <c r="EA156" s="4"/>
      <c r="EB156" s="4"/>
      <c r="EC156" s="4"/>
      <c r="ED156" s="4"/>
      <c r="EE156" s="4"/>
      <c r="EF156" s="4"/>
      <c r="EG156" s="4"/>
      <c r="EH156" s="4"/>
      <c r="EI156" s="4"/>
      <c r="EJ156" s="4"/>
      <c r="EK156" s="4"/>
      <c r="EL156" s="4"/>
      <c r="EM156" s="4"/>
      <c r="EN156" s="4"/>
      <c r="EO156" s="4"/>
      <c r="EP156" s="4"/>
      <c r="EQ156" s="4"/>
      <c r="ER156" s="4"/>
      <c r="ES156" s="4"/>
      <c r="ET156" s="4"/>
      <c r="EU156" s="4"/>
      <c r="EV156" s="4"/>
      <c r="EW156" s="4"/>
      <c r="EX156" s="4"/>
      <c r="EY156" s="4"/>
      <c r="EZ156" s="4"/>
      <c r="FA156" s="4"/>
      <c r="FB156" s="4"/>
      <c r="FC156" s="4"/>
      <c r="FD156" s="4"/>
      <c r="FE156" s="4"/>
      <c r="FF156" s="4"/>
      <c r="FG156" s="4"/>
      <c r="FH156" s="4"/>
      <c r="FI156" s="4"/>
      <c r="FJ156" s="4"/>
      <c r="FK156" s="4"/>
      <c r="FL156" s="4"/>
      <c r="FM156" s="4"/>
      <c r="FN156" s="4"/>
      <c r="FO156" s="4"/>
      <c r="FP156" s="4"/>
      <c r="FQ156" s="4"/>
      <c r="FR156" s="4"/>
      <c r="FS156" s="4"/>
      <c r="FT156" s="4"/>
      <c r="FU156" s="4"/>
      <c r="FV156" s="4"/>
      <c r="FW156" s="4"/>
      <c r="FX156" s="4"/>
      <c r="FY156" s="4"/>
      <c r="FZ156" s="4"/>
      <c r="GA156" s="4"/>
      <c r="GB156" s="4"/>
      <c r="GC156" s="4"/>
      <c r="GD156" s="4"/>
      <c r="GE156" s="4"/>
      <c r="GF156" s="4"/>
      <c r="GG156" s="4"/>
      <c r="GH156" s="4"/>
      <c r="GI156" s="4"/>
      <c r="GJ156" s="4"/>
      <c r="GK156" s="4"/>
      <c r="GL156" s="4"/>
      <c r="GM156" s="4"/>
      <c r="GN156" s="4"/>
      <c r="GO156" s="4"/>
      <c r="GP156" s="4"/>
      <c r="GQ156" s="4"/>
      <c r="GR156" s="4"/>
      <c r="GS156" s="4"/>
      <c r="GT156" s="4"/>
      <c r="GU156" s="4"/>
      <c r="GV156" s="4"/>
      <c r="GW156" s="4"/>
      <c r="GX156" s="4"/>
      <c r="GY156" s="4"/>
      <c r="GZ156" s="4"/>
      <c r="HA156" s="4"/>
      <c r="HB156" s="4"/>
      <c r="HC156" s="4"/>
      <c r="HD156" s="4"/>
      <c r="HE156" s="4"/>
      <c r="HF156" s="4"/>
      <c r="HG156" s="4"/>
      <c r="HH156" s="4"/>
      <c r="HI156" s="4"/>
      <c r="HJ156" s="4"/>
      <c r="HK156" s="4"/>
      <c r="HL156" s="4"/>
      <c r="HM156" s="4"/>
      <c r="HN156" s="4"/>
      <c r="HO156" s="4"/>
      <c r="HP156" s="4"/>
      <c r="HQ156" s="4"/>
      <c r="HR156" s="4"/>
      <c r="HS156" s="4"/>
      <c r="HT156" s="4"/>
      <c r="HU156" s="4"/>
      <c r="HV156" s="4"/>
      <c r="HW156" s="4"/>
      <c r="HX156" s="4"/>
      <c r="HY156" s="4"/>
      <c r="HZ156" s="4"/>
      <c r="IA156" s="4"/>
      <c r="IB156" s="4"/>
      <c r="IC156" s="4"/>
      <c r="ID156" s="4"/>
      <c r="IE156" s="4"/>
      <c r="IF156" s="4"/>
    </row>
    <row r="157" spans="1:240" ht="22.5">
      <c r="A157" s="198" t="s">
        <v>533</v>
      </c>
      <c r="B157" s="583" t="s">
        <v>26</v>
      </c>
      <c r="C157" s="652">
        <v>58</v>
      </c>
      <c r="D157" s="587" t="s">
        <v>534</v>
      </c>
      <c r="E157" s="600" t="s">
        <v>328</v>
      </c>
      <c r="F157" s="980">
        <v>30</v>
      </c>
      <c r="G157" s="554">
        <v>0</v>
      </c>
      <c r="H157" s="554">
        <v>0</v>
      </c>
      <c r="I157" s="554">
        <v>0</v>
      </c>
      <c r="J157" s="554">
        <v>0</v>
      </c>
      <c r="K157" s="554">
        <v>0</v>
      </c>
      <c r="L157" s="554">
        <v>0</v>
      </c>
      <c r="M157" s="554">
        <v>0</v>
      </c>
      <c r="N157" s="528">
        <f>SUM(F157:M157)</f>
        <v>30</v>
      </c>
      <c r="O157" s="979">
        <f>'2-COMPOSIÇÃO_CUSTO_UNITÁRIO'!H512</f>
        <v>17.039700000000003</v>
      </c>
      <c r="P157" s="522">
        <f t="shared" si="10"/>
        <v>511.19100000000009</v>
      </c>
      <c r="Q157" s="3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4"/>
      <c r="CO157" s="4"/>
      <c r="CP157" s="4"/>
      <c r="CQ157" s="4"/>
      <c r="CR157" s="4"/>
      <c r="CS157" s="4"/>
      <c r="CT157" s="4"/>
      <c r="CU157" s="4"/>
      <c r="CV157" s="4"/>
      <c r="CW157" s="4"/>
      <c r="CX157" s="4"/>
      <c r="CY157" s="4"/>
      <c r="CZ157" s="4"/>
      <c r="DA157" s="4"/>
      <c r="DB157" s="4"/>
      <c r="DC157" s="4"/>
      <c r="DD157" s="4"/>
      <c r="DE157" s="4"/>
      <c r="DF157" s="4"/>
      <c r="DG157" s="4"/>
      <c r="DH157" s="4"/>
      <c r="DI157" s="4"/>
      <c r="DJ157" s="4"/>
      <c r="DK157" s="4"/>
      <c r="DL157" s="4"/>
      <c r="DM157" s="4"/>
      <c r="DN157" s="4"/>
      <c r="DO157" s="4"/>
      <c r="DP157" s="4"/>
      <c r="DQ157" s="4"/>
      <c r="DR157" s="4"/>
      <c r="DS157" s="4"/>
      <c r="DT157" s="4"/>
      <c r="DU157" s="4"/>
      <c r="DV157" s="4"/>
      <c r="DW157" s="4"/>
      <c r="DX157" s="4"/>
      <c r="DY157" s="4"/>
      <c r="DZ157" s="4"/>
      <c r="EA157" s="4"/>
      <c r="EB157" s="4"/>
      <c r="EC157" s="4"/>
      <c r="ED157" s="4"/>
      <c r="EE157" s="4"/>
      <c r="EF157" s="4"/>
      <c r="EG157" s="4"/>
      <c r="EH157" s="4"/>
      <c r="EI157" s="4"/>
      <c r="EJ157" s="4"/>
      <c r="EK157" s="4"/>
      <c r="EL157" s="4"/>
      <c r="EM157" s="4"/>
      <c r="EN157" s="4"/>
      <c r="EO157" s="4"/>
      <c r="EP157" s="4"/>
      <c r="EQ157" s="4"/>
      <c r="ER157" s="4"/>
      <c r="ES157" s="4"/>
      <c r="ET157" s="4"/>
      <c r="EU157" s="4"/>
      <c r="EV157" s="4"/>
      <c r="EW157" s="4"/>
      <c r="EX157" s="4"/>
      <c r="EY157" s="4"/>
      <c r="EZ157" s="4"/>
      <c r="FA157" s="4"/>
      <c r="FB157" s="4"/>
      <c r="FC157" s="4"/>
      <c r="FD157" s="4"/>
      <c r="FE157" s="4"/>
      <c r="FF157" s="4"/>
      <c r="FG157" s="4"/>
      <c r="FH157" s="4"/>
      <c r="FI157" s="4"/>
      <c r="FJ157" s="4"/>
      <c r="FK157" s="4"/>
      <c r="FL157" s="4"/>
      <c r="FM157" s="4"/>
      <c r="FN157" s="4"/>
      <c r="FO157" s="4"/>
      <c r="FP157" s="4"/>
      <c r="FQ157" s="4"/>
      <c r="FR157" s="4"/>
      <c r="FS157" s="4"/>
      <c r="FT157" s="4"/>
      <c r="FU157" s="4"/>
      <c r="FV157" s="4"/>
      <c r="FW157" s="4"/>
      <c r="FX157" s="4"/>
      <c r="FY157" s="4"/>
      <c r="FZ157" s="4"/>
      <c r="GA157" s="4"/>
      <c r="GB157" s="4"/>
      <c r="GC157" s="4"/>
      <c r="GD157" s="4"/>
      <c r="GE157" s="4"/>
      <c r="GF157" s="4"/>
      <c r="GG157" s="4"/>
      <c r="GH157" s="4"/>
      <c r="GI157" s="4"/>
      <c r="GJ157" s="4"/>
      <c r="GK157" s="4"/>
      <c r="GL157" s="4"/>
      <c r="GM157" s="4"/>
      <c r="GN157" s="4"/>
      <c r="GO157" s="4"/>
      <c r="GP157" s="4"/>
      <c r="GQ157" s="4"/>
      <c r="GR157" s="4"/>
      <c r="GS157" s="4"/>
      <c r="GT157" s="4"/>
      <c r="GU157" s="4"/>
      <c r="GV157" s="4"/>
      <c r="GW157" s="4"/>
      <c r="GX157" s="4"/>
      <c r="GY157" s="4"/>
      <c r="GZ157" s="4"/>
      <c r="HA157" s="4"/>
      <c r="HB157" s="4"/>
      <c r="HC157" s="4"/>
      <c r="HD157" s="4"/>
      <c r="HE157" s="4"/>
      <c r="HF157" s="4"/>
      <c r="HG157" s="4"/>
      <c r="HH157" s="4"/>
      <c r="HI157" s="4"/>
      <c r="HJ157" s="4"/>
      <c r="HK157" s="4"/>
      <c r="HL157" s="4"/>
      <c r="HM157" s="4"/>
      <c r="HN157" s="4"/>
      <c r="HO157" s="4"/>
      <c r="HP157" s="4"/>
      <c r="HQ157" s="4"/>
      <c r="HR157" s="4"/>
      <c r="HS157" s="4"/>
      <c r="HT157" s="4"/>
      <c r="HU157" s="4"/>
      <c r="HV157" s="4"/>
      <c r="HW157" s="4"/>
      <c r="HX157" s="4"/>
      <c r="HY157" s="4"/>
      <c r="HZ157" s="4"/>
      <c r="IA157" s="4"/>
      <c r="IB157" s="4"/>
      <c r="IC157" s="4"/>
      <c r="ID157" s="4"/>
      <c r="IE157" s="4"/>
      <c r="IF157" s="4"/>
    </row>
    <row r="158" spans="1:240" ht="33.75">
      <c r="A158" s="560" t="s">
        <v>288</v>
      </c>
      <c r="B158" s="244" t="s">
        <v>36</v>
      </c>
      <c r="C158" s="633" t="s">
        <v>289</v>
      </c>
      <c r="D158" s="585" t="s">
        <v>290</v>
      </c>
      <c r="E158" s="597"/>
      <c r="F158" s="547">
        <v>1</v>
      </c>
      <c r="G158" s="547">
        <v>2</v>
      </c>
      <c r="H158" s="547">
        <v>1</v>
      </c>
      <c r="I158" s="548">
        <v>2</v>
      </c>
      <c r="J158" s="548">
        <v>2</v>
      </c>
      <c r="K158" s="548">
        <v>2</v>
      </c>
      <c r="L158" s="548">
        <v>2</v>
      </c>
      <c r="M158" s="548">
        <v>0</v>
      </c>
      <c r="N158" s="528">
        <f>SUM(F158:M158)</f>
        <v>12</v>
      </c>
      <c r="O158" s="544">
        <v>42.05</v>
      </c>
      <c r="P158" s="522">
        <f t="shared" si="10"/>
        <v>504.59999999999997</v>
      </c>
      <c r="Q158" s="460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  <c r="CL158" s="4"/>
      <c r="CM158" s="4"/>
      <c r="CN158" s="4"/>
      <c r="CO158" s="4"/>
      <c r="CP158" s="4"/>
      <c r="CQ158" s="4"/>
      <c r="CR158" s="4"/>
      <c r="CS158" s="4"/>
      <c r="CT158" s="4"/>
      <c r="CU158" s="4"/>
      <c r="CV158" s="4"/>
      <c r="CW158" s="4"/>
      <c r="CX158" s="4"/>
      <c r="CY158" s="4"/>
      <c r="CZ158" s="4"/>
      <c r="DA158" s="4"/>
      <c r="DB158" s="4"/>
      <c r="DC158" s="4"/>
      <c r="DD158" s="4"/>
      <c r="DE158" s="4"/>
      <c r="DF158" s="4"/>
      <c r="DG158" s="4"/>
      <c r="DH158" s="4"/>
      <c r="DI158" s="4"/>
      <c r="DJ158" s="4"/>
      <c r="DK158" s="4"/>
      <c r="DL158" s="4"/>
      <c r="DM158" s="4"/>
      <c r="DN158" s="4"/>
      <c r="DO158" s="4"/>
      <c r="DP158" s="4"/>
      <c r="DQ158" s="4"/>
      <c r="DR158" s="4"/>
      <c r="DS158" s="4"/>
      <c r="DT158" s="4"/>
      <c r="DU158" s="4"/>
      <c r="DV158" s="4"/>
      <c r="DW158" s="4"/>
      <c r="DX158" s="4"/>
      <c r="DY158" s="4"/>
      <c r="DZ158" s="4"/>
      <c r="EA158" s="4"/>
      <c r="EB158" s="4"/>
      <c r="EC158" s="4"/>
      <c r="ED158" s="4"/>
      <c r="EE158" s="4"/>
      <c r="EF158" s="4"/>
      <c r="EG158" s="4"/>
      <c r="EH158" s="4"/>
      <c r="EI158" s="4"/>
      <c r="EJ158" s="4"/>
      <c r="EK158" s="4"/>
      <c r="EL158" s="4"/>
      <c r="EM158" s="4"/>
      <c r="EN158" s="4"/>
      <c r="EO158" s="4"/>
      <c r="EP158" s="4"/>
      <c r="EQ158" s="4"/>
      <c r="ER158" s="4"/>
      <c r="ES158" s="4"/>
      <c r="ET158" s="4"/>
      <c r="EU158" s="4"/>
      <c r="EV158" s="4"/>
      <c r="EW158" s="4"/>
      <c r="EX158" s="4"/>
      <c r="EY158" s="4"/>
      <c r="EZ158" s="4"/>
      <c r="FA158" s="4"/>
      <c r="FB158" s="4"/>
      <c r="FC158" s="4"/>
      <c r="FD158" s="4"/>
      <c r="FE158" s="4"/>
      <c r="FF158" s="4"/>
      <c r="FG158" s="4"/>
      <c r="FH158" s="4"/>
      <c r="FI158" s="4"/>
      <c r="FJ158" s="4"/>
      <c r="FK158" s="4"/>
      <c r="FL158" s="4"/>
      <c r="FM158" s="4"/>
      <c r="FN158" s="4"/>
      <c r="FO158" s="4"/>
      <c r="FP158" s="4"/>
      <c r="FQ158" s="4"/>
      <c r="FR158" s="4"/>
      <c r="FS158" s="4"/>
      <c r="FT158" s="4"/>
      <c r="FU158" s="4"/>
      <c r="FV158" s="4"/>
      <c r="FW158" s="4"/>
      <c r="FX158" s="4"/>
      <c r="FY158" s="4"/>
      <c r="FZ158" s="4"/>
      <c r="GA158" s="4"/>
      <c r="GB158" s="4"/>
      <c r="GC158" s="4"/>
      <c r="GD158" s="4"/>
      <c r="GE158" s="4"/>
      <c r="GF158" s="4"/>
      <c r="GG158" s="4"/>
      <c r="GH158" s="4"/>
      <c r="GI158" s="4"/>
      <c r="GJ158" s="4"/>
      <c r="GK158" s="4"/>
      <c r="GL158" s="4"/>
      <c r="GM158" s="4"/>
      <c r="GN158" s="4"/>
      <c r="GO158" s="4"/>
      <c r="GP158" s="4"/>
      <c r="GQ158" s="4"/>
      <c r="GR158" s="4"/>
      <c r="GS158" s="4"/>
      <c r="GT158" s="4"/>
      <c r="GU158" s="4"/>
      <c r="GV158" s="4"/>
      <c r="GW158" s="4"/>
      <c r="GX158" s="4"/>
      <c r="GY158" s="4"/>
      <c r="GZ158" s="4"/>
      <c r="HA158" s="4"/>
      <c r="HB158" s="4"/>
      <c r="HC158" s="4"/>
      <c r="HD158" s="4"/>
      <c r="HE158" s="4"/>
      <c r="HF158" s="4"/>
      <c r="HG158" s="4"/>
      <c r="HH158" s="4"/>
      <c r="HI158" s="4"/>
      <c r="HJ158" s="4"/>
      <c r="HK158" s="4"/>
      <c r="HL158" s="4"/>
      <c r="HM158" s="4"/>
      <c r="HN158" s="4"/>
      <c r="HO158" s="4"/>
      <c r="HP158" s="4"/>
      <c r="HQ158" s="4"/>
      <c r="HR158" s="4"/>
      <c r="HS158" s="4"/>
      <c r="HT158" s="4"/>
      <c r="HU158" s="4"/>
      <c r="HV158" s="4"/>
      <c r="HW158" s="4"/>
      <c r="HX158" s="4"/>
      <c r="HY158" s="4"/>
      <c r="HZ158" s="4"/>
      <c r="IA158" s="4"/>
      <c r="IB158" s="4"/>
      <c r="IC158" s="4"/>
      <c r="ID158" s="4"/>
      <c r="IE158" s="4"/>
      <c r="IF158" s="4"/>
    </row>
    <row r="159" spans="1:240" ht="27.75" customHeight="1">
      <c r="A159" s="560" t="s">
        <v>179</v>
      </c>
      <c r="B159" s="575" t="s">
        <v>26</v>
      </c>
      <c r="C159" s="1036" t="s">
        <v>180</v>
      </c>
      <c r="D159" s="1060" t="s">
        <v>181</v>
      </c>
      <c r="E159" s="423" t="s">
        <v>182</v>
      </c>
      <c r="F159" s="979">
        <v>0</v>
      </c>
      <c r="G159" s="979">
        <v>1</v>
      </c>
      <c r="H159" s="979">
        <v>1</v>
      </c>
      <c r="I159" s="979">
        <v>1</v>
      </c>
      <c r="J159" s="979">
        <v>1</v>
      </c>
      <c r="K159" s="979">
        <v>1</v>
      </c>
      <c r="L159" s="979">
        <v>1</v>
      </c>
      <c r="M159" s="979">
        <v>0</v>
      </c>
      <c r="N159" s="521">
        <f>SUM(F159:L159)</f>
        <v>6</v>
      </c>
      <c r="O159" s="979">
        <f>'2-COMPOSIÇÃO_CUSTO_UNITÁRIO'!H121</f>
        <v>83.573999999999998</v>
      </c>
      <c r="P159" s="522">
        <f t="shared" si="10"/>
        <v>501.44399999999996</v>
      </c>
      <c r="Q159" s="460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4"/>
      <c r="CL159" s="4"/>
      <c r="CM159" s="4"/>
      <c r="CN159" s="4"/>
      <c r="CO159" s="4"/>
      <c r="CP159" s="4"/>
      <c r="CQ159" s="4"/>
      <c r="CR159" s="4"/>
      <c r="CS159" s="4"/>
      <c r="CT159" s="4"/>
      <c r="CU159" s="4"/>
      <c r="CV159" s="4"/>
      <c r="CW159" s="4"/>
      <c r="CX159" s="4"/>
      <c r="CY159" s="4"/>
      <c r="CZ159" s="4"/>
      <c r="DA159" s="4"/>
      <c r="DB159" s="4"/>
      <c r="DC159" s="4"/>
      <c r="DD159" s="4"/>
      <c r="DE159" s="4"/>
      <c r="DF159" s="4"/>
      <c r="DG159" s="4"/>
      <c r="DH159" s="4"/>
      <c r="DI159" s="4"/>
      <c r="DJ159" s="4"/>
      <c r="DK159" s="4"/>
      <c r="DL159" s="4"/>
      <c r="DM159" s="4"/>
      <c r="DN159" s="4"/>
      <c r="DO159" s="4"/>
      <c r="DP159" s="4"/>
      <c r="DQ159" s="4"/>
      <c r="DR159" s="4"/>
      <c r="DS159" s="4"/>
      <c r="DT159" s="4"/>
      <c r="DU159" s="4"/>
      <c r="DV159" s="4"/>
      <c r="DW159" s="4"/>
      <c r="DX159" s="4"/>
      <c r="DY159" s="4"/>
      <c r="DZ159" s="4"/>
      <c r="EA159" s="4"/>
      <c r="EB159" s="4"/>
      <c r="EC159" s="4"/>
      <c r="ED159" s="4"/>
      <c r="EE159" s="4"/>
      <c r="EF159" s="4"/>
      <c r="EG159" s="4"/>
      <c r="EH159" s="4"/>
      <c r="EI159" s="4"/>
      <c r="EJ159" s="4"/>
      <c r="EK159" s="4"/>
      <c r="EL159" s="4"/>
      <c r="EM159" s="4"/>
      <c r="EN159" s="4"/>
      <c r="EO159" s="4"/>
      <c r="EP159" s="4"/>
      <c r="EQ159" s="4"/>
      <c r="ER159" s="4"/>
      <c r="ES159" s="4"/>
      <c r="ET159" s="4"/>
      <c r="EU159" s="4"/>
      <c r="EV159" s="4"/>
      <c r="EW159" s="4"/>
      <c r="EX159" s="4"/>
      <c r="EY159" s="4"/>
      <c r="EZ159" s="4"/>
      <c r="FA159" s="4"/>
      <c r="FB159" s="4"/>
      <c r="FC159" s="4"/>
      <c r="FD159" s="4"/>
      <c r="FE159" s="4"/>
      <c r="FF159" s="4"/>
      <c r="FG159" s="4"/>
      <c r="FH159" s="4"/>
      <c r="FI159" s="4"/>
      <c r="FJ159" s="4"/>
      <c r="FK159" s="4"/>
      <c r="FL159" s="4"/>
      <c r="FM159" s="4"/>
      <c r="FN159" s="4"/>
      <c r="FO159" s="4"/>
      <c r="FP159" s="4"/>
      <c r="FQ159" s="4"/>
      <c r="FR159" s="4"/>
      <c r="FS159" s="4"/>
      <c r="FT159" s="4"/>
      <c r="FU159" s="4"/>
      <c r="FV159" s="4"/>
      <c r="FW159" s="4"/>
      <c r="FX159" s="4"/>
      <c r="FY159" s="4"/>
      <c r="FZ159" s="4"/>
      <c r="GA159" s="4"/>
      <c r="GB159" s="4"/>
      <c r="GC159" s="4"/>
      <c r="GD159" s="4"/>
      <c r="GE159" s="4"/>
      <c r="GF159" s="4"/>
      <c r="GG159" s="4"/>
      <c r="GH159" s="4"/>
      <c r="GI159" s="4"/>
      <c r="GJ159" s="4"/>
      <c r="GK159" s="4"/>
      <c r="GL159" s="4"/>
      <c r="GM159" s="4"/>
      <c r="GN159" s="4"/>
      <c r="GO159" s="4"/>
      <c r="GP159" s="4"/>
      <c r="GQ159" s="4"/>
      <c r="GR159" s="4"/>
      <c r="GS159" s="4"/>
      <c r="GT159" s="4"/>
      <c r="GU159" s="4"/>
      <c r="GV159" s="4"/>
      <c r="GW159" s="4"/>
      <c r="GX159" s="4"/>
      <c r="GY159" s="4"/>
      <c r="GZ159" s="4"/>
      <c r="HA159" s="4"/>
      <c r="HB159" s="4"/>
      <c r="HC159" s="4"/>
      <c r="HD159" s="4"/>
      <c r="HE159" s="4"/>
      <c r="HF159" s="4"/>
      <c r="HG159" s="4"/>
      <c r="HH159" s="4"/>
      <c r="HI159" s="4"/>
      <c r="HJ159" s="4"/>
      <c r="HK159" s="4"/>
      <c r="HL159" s="4"/>
      <c r="HM159" s="4"/>
      <c r="HN159" s="4"/>
      <c r="HO159" s="4"/>
      <c r="HP159" s="4"/>
      <c r="HQ159" s="4"/>
      <c r="HR159" s="4"/>
      <c r="HS159" s="4"/>
      <c r="HT159" s="4"/>
      <c r="HU159" s="4"/>
      <c r="HV159" s="4"/>
      <c r="HW159" s="4"/>
      <c r="HX159" s="4"/>
      <c r="HY159" s="4"/>
      <c r="HZ159" s="4"/>
      <c r="IA159" s="4"/>
      <c r="IB159" s="4"/>
      <c r="IC159" s="4"/>
      <c r="ID159" s="4"/>
      <c r="IE159" s="4"/>
      <c r="IF159" s="4"/>
    </row>
    <row r="160" spans="1:240" ht="27.75" customHeight="1">
      <c r="A160" s="560" t="s">
        <v>240</v>
      </c>
      <c r="B160" s="578" t="s">
        <v>238</v>
      </c>
      <c r="C160" s="634">
        <v>98397</v>
      </c>
      <c r="D160" s="587" t="s">
        <v>241</v>
      </c>
      <c r="E160" s="600" t="s">
        <v>51</v>
      </c>
      <c r="F160" s="544">
        <v>17</v>
      </c>
      <c r="G160" s="544">
        <v>3</v>
      </c>
      <c r="H160" s="544">
        <v>4</v>
      </c>
      <c r="I160" s="544">
        <v>3</v>
      </c>
      <c r="J160" s="544">
        <v>3</v>
      </c>
      <c r="K160" s="544">
        <v>3</v>
      </c>
      <c r="L160" s="544">
        <v>6</v>
      </c>
      <c r="M160" s="544">
        <v>1</v>
      </c>
      <c r="N160" s="521">
        <f>SUM(F160:M160)</f>
        <v>40</v>
      </c>
      <c r="O160" s="544">
        <v>11.26</v>
      </c>
      <c r="P160" s="522">
        <f t="shared" si="10"/>
        <v>450.4</v>
      </c>
      <c r="Q160" s="460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  <c r="CV160" s="4"/>
      <c r="CW160" s="4"/>
      <c r="CX160" s="4"/>
      <c r="CY160" s="4"/>
      <c r="CZ160" s="4"/>
      <c r="DA160" s="4"/>
      <c r="DB160" s="4"/>
      <c r="DC160" s="4"/>
      <c r="DD160" s="4"/>
      <c r="DE160" s="4"/>
      <c r="DF160" s="4"/>
      <c r="DG160" s="4"/>
      <c r="DH160" s="4"/>
      <c r="DI160" s="4"/>
      <c r="DJ160" s="4"/>
      <c r="DK160" s="4"/>
      <c r="DL160" s="4"/>
      <c r="DM160" s="4"/>
      <c r="DN160" s="4"/>
      <c r="DO160" s="4"/>
      <c r="DP160" s="4"/>
      <c r="DQ160" s="4"/>
      <c r="DR160" s="4"/>
      <c r="DS160" s="4"/>
      <c r="DT160" s="4"/>
      <c r="DU160" s="4"/>
      <c r="DV160" s="4"/>
      <c r="DW160" s="4"/>
      <c r="DX160" s="4"/>
      <c r="DY160" s="4"/>
      <c r="DZ160" s="4"/>
      <c r="EA160" s="4"/>
      <c r="EB160" s="4"/>
      <c r="EC160" s="4"/>
      <c r="ED160" s="4"/>
      <c r="EE160" s="4"/>
      <c r="EF160" s="4"/>
      <c r="EG160" s="4"/>
      <c r="EH160" s="4"/>
      <c r="EI160" s="4"/>
      <c r="EJ160" s="4"/>
      <c r="EK160" s="4"/>
      <c r="EL160" s="4"/>
      <c r="EM160" s="4"/>
      <c r="EN160" s="4"/>
      <c r="EO160" s="4"/>
      <c r="EP160" s="4"/>
      <c r="EQ160" s="4"/>
      <c r="ER160" s="4"/>
      <c r="ES160" s="4"/>
      <c r="ET160" s="4"/>
      <c r="EU160" s="4"/>
      <c r="EV160" s="4"/>
      <c r="EW160" s="4"/>
      <c r="EX160" s="4"/>
      <c r="EY160" s="4"/>
      <c r="EZ160" s="4"/>
      <c r="FA160" s="4"/>
      <c r="FB160" s="4"/>
      <c r="FC160" s="4"/>
      <c r="FD160" s="4"/>
      <c r="FE160" s="4"/>
      <c r="FF160" s="4"/>
      <c r="FG160" s="4"/>
      <c r="FH160" s="4"/>
      <c r="FI160" s="4"/>
      <c r="FJ160" s="4"/>
      <c r="FK160" s="4"/>
      <c r="FL160" s="4"/>
      <c r="FM160" s="4"/>
      <c r="FN160" s="4"/>
      <c r="FO160" s="4"/>
      <c r="FP160" s="4"/>
      <c r="FQ160" s="4"/>
      <c r="FR160" s="4"/>
      <c r="FS160" s="4"/>
      <c r="FT160" s="4"/>
      <c r="FU160" s="4"/>
      <c r="FV160" s="4"/>
      <c r="FW160" s="4"/>
      <c r="FX160" s="4"/>
      <c r="FY160" s="4"/>
      <c r="FZ160" s="4"/>
      <c r="GA160" s="4"/>
      <c r="GB160" s="4"/>
      <c r="GC160" s="4"/>
      <c r="GD160" s="4"/>
      <c r="GE160" s="4"/>
      <c r="GF160" s="4"/>
      <c r="GG160" s="4"/>
      <c r="GH160" s="4"/>
      <c r="GI160" s="4"/>
      <c r="GJ160" s="4"/>
      <c r="GK160" s="4"/>
      <c r="GL160" s="4"/>
      <c r="GM160" s="4"/>
      <c r="GN160" s="4"/>
      <c r="GO160" s="4"/>
      <c r="GP160" s="4"/>
      <c r="GQ160" s="4"/>
      <c r="GR160" s="4"/>
      <c r="GS160" s="4"/>
      <c r="GT160" s="4"/>
      <c r="GU160" s="4"/>
      <c r="GV160" s="4"/>
      <c r="GW160" s="4"/>
      <c r="GX160" s="4"/>
      <c r="GY160" s="4"/>
      <c r="GZ160" s="4"/>
      <c r="HA160" s="4"/>
      <c r="HB160" s="4"/>
      <c r="HC160" s="4"/>
      <c r="HD160" s="4"/>
      <c r="HE160" s="4"/>
      <c r="HF160" s="4"/>
      <c r="HG160" s="4"/>
      <c r="HH160" s="4"/>
      <c r="HI160" s="4"/>
      <c r="HJ160" s="4"/>
      <c r="HK160" s="4"/>
      <c r="HL160" s="4"/>
      <c r="HM160" s="4"/>
      <c r="HN160" s="4"/>
      <c r="HO160" s="4"/>
      <c r="HP160" s="4"/>
      <c r="HQ160" s="4"/>
      <c r="HR160" s="4"/>
      <c r="HS160" s="4"/>
      <c r="HT160" s="4"/>
      <c r="HU160" s="4"/>
      <c r="HV160" s="4"/>
      <c r="HW160" s="4"/>
      <c r="HX160" s="4"/>
      <c r="HY160" s="4"/>
      <c r="HZ160" s="4"/>
      <c r="IA160" s="4"/>
      <c r="IB160" s="4"/>
      <c r="IC160" s="4"/>
      <c r="ID160" s="4"/>
      <c r="IE160" s="4"/>
      <c r="IF160" s="4"/>
    </row>
    <row r="161" spans="1:240" ht="33" customHeight="1">
      <c r="A161" s="560" t="s">
        <v>80</v>
      </c>
      <c r="B161" s="570" t="s">
        <v>36</v>
      </c>
      <c r="C161" s="625" t="s">
        <v>81</v>
      </c>
      <c r="D161" s="195" t="s">
        <v>82</v>
      </c>
      <c r="E161" s="430" t="s">
        <v>55</v>
      </c>
      <c r="F161" s="522">
        <v>1</v>
      </c>
      <c r="G161" s="522">
        <v>1</v>
      </c>
      <c r="H161" s="522">
        <v>1</v>
      </c>
      <c r="I161" s="522">
        <v>1</v>
      </c>
      <c r="J161" s="522">
        <v>1</v>
      </c>
      <c r="K161" s="522">
        <v>1</v>
      </c>
      <c r="L161" s="522">
        <v>1</v>
      </c>
      <c r="M161" s="522">
        <v>1</v>
      </c>
      <c r="N161" s="521">
        <f>SUM(F161:L161)</f>
        <v>7</v>
      </c>
      <c r="O161" s="522">
        <v>63.63</v>
      </c>
      <c r="P161" s="522">
        <f t="shared" si="10"/>
        <v>445.41</v>
      </c>
      <c r="Q161" s="460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  <c r="CO161" s="4"/>
      <c r="CP161" s="4"/>
      <c r="CQ161" s="4"/>
      <c r="CR161" s="4"/>
      <c r="CS161" s="4"/>
      <c r="CT161" s="4"/>
      <c r="CU161" s="4"/>
      <c r="CV161" s="4"/>
      <c r="CW161" s="4"/>
      <c r="CX161" s="4"/>
      <c r="CY161" s="4"/>
      <c r="CZ161" s="4"/>
      <c r="DA161" s="4"/>
      <c r="DB161" s="4"/>
      <c r="DC161" s="4"/>
      <c r="DD161" s="4"/>
      <c r="DE161" s="4"/>
      <c r="DF161" s="4"/>
      <c r="DG161" s="4"/>
      <c r="DH161" s="4"/>
      <c r="DI161" s="4"/>
      <c r="DJ161" s="4"/>
      <c r="DK161" s="4"/>
      <c r="DL161" s="4"/>
      <c r="DM161" s="4"/>
      <c r="DN161" s="4"/>
      <c r="DO161" s="4"/>
      <c r="DP161" s="4"/>
      <c r="DQ161" s="4"/>
      <c r="DR161" s="4"/>
      <c r="DS161" s="4"/>
      <c r="DT161" s="4"/>
      <c r="DU161" s="4"/>
      <c r="DV161" s="4"/>
      <c r="DW161" s="4"/>
      <c r="DX161" s="4"/>
      <c r="DY161" s="4"/>
      <c r="DZ161" s="4"/>
      <c r="EA161" s="4"/>
      <c r="EB161" s="4"/>
      <c r="EC161" s="4"/>
      <c r="ED161" s="4"/>
      <c r="EE161" s="4"/>
      <c r="EF161" s="4"/>
      <c r="EG161" s="4"/>
      <c r="EH161" s="4"/>
      <c r="EI161" s="4"/>
      <c r="EJ161" s="4"/>
      <c r="EK161" s="4"/>
      <c r="EL161" s="4"/>
      <c r="EM161" s="4"/>
      <c r="EN161" s="4"/>
      <c r="EO161" s="4"/>
      <c r="EP161" s="4"/>
      <c r="EQ161" s="4"/>
      <c r="ER161" s="4"/>
      <c r="ES161" s="4"/>
      <c r="ET161" s="4"/>
      <c r="EU161" s="4"/>
      <c r="EV161" s="4"/>
      <c r="EW161" s="4"/>
      <c r="EX161" s="4"/>
      <c r="EY161" s="4"/>
      <c r="EZ161" s="4"/>
      <c r="FA161" s="4"/>
      <c r="FB161" s="4"/>
      <c r="FC161" s="4"/>
      <c r="FD161" s="4"/>
      <c r="FE161" s="4"/>
      <c r="FF161" s="4"/>
      <c r="FG161" s="4"/>
      <c r="FH161" s="4"/>
      <c r="FI161" s="4"/>
      <c r="FJ161" s="4"/>
      <c r="FK161" s="4"/>
      <c r="FL161" s="4"/>
      <c r="FM161" s="4"/>
      <c r="FN161" s="4"/>
      <c r="FO161" s="4"/>
      <c r="FP161" s="4"/>
      <c r="FQ161" s="4"/>
      <c r="FR161" s="4"/>
      <c r="FS161" s="4"/>
      <c r="FT161" s="4"/>
      <c r="FU161" s="4"/>
      <c r="FV161" s="4"/>
      <c r="FW161" s="4"/>
      <c r="FX161" s="4"/>
      <c r="FY161" s="4"/>
      <c r="FZ161" s="4"/>
      <c r="GA161" s="4"/>
      <c r="GB161" s="4"/>
      <c r="GC161" s="4"/>
      <c r="GD161" s="4"/>
      <c r="GE161" s="4"/>
      <c r="GF161" s="4"/>
      <c r="GG161" s="4"/>
      <c r="GH161" s="4"/>
      <c r="GI161" s="4"/>
      <c r="GJ161" s="4"/>
      <c r="GK161" s="4"/>
      <c r="GL161" s="4"/>
      <c r="GM161" s="4"/>
      <c r="GN161" s="4"/>
      <c r="GO161" s="4"/>
      <c r="GP161" s="4"/>
      <c r="GQ161" s="4"/>
      <c r="GR161" s="4"/>
      <c r="GS161" s="4"/>
      <c r="GT161" s="4"/>
      <c r="GU161" s="4"/>
      <c r="GV161" s="4"/>
      <c r="GW161" s="4"/>
      <c r="GX161" s="4"/>
      <c r="GY161" s="4"/>
      <c r="GZ161" s="4"/>
      <c r="HA161" s="4"/>
      <c r="HB161" s="4"/>
      <c r="HC161" s="4"/>
      <c r="HD161" s="4"/>
      <c r="HE161" s="4"/>
      <c r="HF161" s="4"/>
      <c r="HG161" s="4"/>
      <c r="HH161" s="4"/>
      <c r="HI161" s="4"/>
      <c r="HJ161" s="4"/>
      <c r="HK161" s="4"/>
      <c r="HL161" s="4"/>
      <c r="HM161" s="4"/>
      <c r="HN161" s="4"/>
      <c r="HO161" s="4"/>
      <c r="HP161" s="4"/>
      <c r="HQ161" s="4"/>
      <c r="HR161" s="4"/>
      <c r="HS161" s="4"/>
      <c r="HT161" s="4"/>
      <c r="HU161" s="4"/>
      <c r="HV161" s="4"/>
      <c r="HW161" s="4"/>
      <c r="HX161" s="4"/>
      <c r="HY161" s="4"/>
      <c r="HZ161" s="4"/>
      <c r="IA161" s="4"/>
      <c r="IB161" s="4"/>
      <c r="IC161" s="4"/>
      <c r="ID161" s="4"/>
      <c r="IE161" s="4"/>
      <c r="IF161" s="4"/>
    </row>
    <row r="162" spans="1:240">
      <c r="A162" s="559" t="s">
        <v>25</v>
      </c>
      <c r="B162" s="565" t="s">
        <v>26</v>
      </c>
      <c r="C162" s="619" t="s">
        <v>27</v>
      </c>
      <c r="D162" s="195" t="s">
        <v>28</v>
      </c>
      <c r="E162" s="423" t="s">
        <v>29</v>
      </c>
      <c r="F162" s="521">
        <v>0.125</v>
      </c>
      <c r="G162" s="521">
        <v>0.125</v>
      </c>
      <c r="H162" s="521">
        <v>0.125</v>
      </c>
      <c r="I162" s="521">
        <v>0.125</v>
      </c>
      <c r="J162" s="521">
        <v>0.125</v>
      </c>
      <c r="K162" s="521">
        <v>0.125</v>
      </c>
      <c r="L162" s="521">
        <v>0.125</v>
      </c>
      <c r="M162" s="521">
        <v>0.125</v>
      </c>
      <c r="N162" s="521">
        <f t="shared" ref="N162:N167" si="11">SUM(F162:M162)</f>
        <v>1</v>
      </c>
      <c r="O162" s="451">
        <f>'2-COMPOSIÇÃO_CUSTO_UNITÁRIO'!H14</f>
        <v>445.13999999999993</v>
      </c>
      <c r="P162" s="522">
        <f t="shared" si="10"/>
        <v>445.13999999999993</v>
      </c>
      <c r="Q162" s="460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  <c r="CA162" s="4"/>
      <c r="CB162" s="4"/>
      <c r="CC162" s="4"/>
      <c r="CD162" s="4"/>
      <c r="CE162" s="4"/>
      <c r="CF162" s="4"/>
      <c r="CG162" s="4"/>
      <c r="CH162" s="4"/>
      <c r="CI162" s="4"/>
      <c r="CJ162" s="4"/>
      <c r="CK162" s="4"/>
      <c r="CL162" s="4"/>
      <c r="CM162" s="4"/>
      <c r="CN162" s="4"/>
      <c r="CO162" s="4"/>
      <c r="CP162" s="4"/>
      <c r="CQ162" s="4"/>
      <c r="CR162" s="4"/>
      <c r="CS162" s="4"/>
      <c r="CT162" s="4"/>
      <c r="CU162" s="4"/>
      <c r="CV162" s="4"/>
      <c r="CW162" s="4"/>
      <c r="CX162" s="4"/>
      <c r="CY162" s="4"/>
      <c r="CZ162" s="4"/>
      <c r="DA162" s="4"/>
      <c r="DB162" s="4"/>
      <c r="DC162" s="4"/>
      <c r="DD162" s="4"/>
      <c r="DE162" s="4"/>
      <c r="DF162" s="4"/>
      <c r="DG162" s="4"/>
      <c r="DH162" s="4"/>
      <c r="DI162" s="4"/>
      <c r="DJ162" s="4"/>
      <c r="DK162" s="4"/>
      <c r="DL162" s="4"/>
      <c r="DM162" s="4"/>
      <c r="DN162" s="4"/>
      <c r="DO162" s="4"/>
      <c r="DP162" s="4"/>
      <c r="DQ162" s="4"/>
      <c r="DR162" s="4"/>
      <c r="DS162" s="4"/>
      <c r="DT162" s="4"/>
      <c r="DU162" s="4"/>
      <c r="DV162" s="4"/>
      <c r="DW162" s="4"/>
      <c r="DX162" s="4"/>
      <c r="DY162" s="4"/>
      <c r="DZ162" s="4"/>
      <c r="EA162" s="4"/>
      <c r="EB162" s="4"/>
      <c r="EC162" s="4"/>
      <c r="ED162" s="4"/>
      <c r="EE162" s="4"/>
      <c r="EF162" s="4"/>
      <c r="EG162" s="4"/>
      <c r="EH162" s="4"/>
      <c r="EI162" s="4"/>
      <c r="EJ162" s="4"/>
      <c r="EK162" s="4"/>
      <c r="EL162" s="4"/>
      <c r="EM162" s="4"/>
      <c r="EN162" s="4"/>
      <c r="EO162" s="4"/>
      <c r="EP162" s="4"/>
      <c r="EQ162" s="4"/>
      <c r="ER162" s="4"/>
      <c r="ES162" s="4"/>
      <c r="ET162" s="4"/>
      <c r="EU162" s="4"/>
      <c r="EV162" s="4"/>
      <c r="EW162" s="4"/>
      <c r="EX162" s="4"/>
      <c r="EY162" s="4"/>
      <c r="EZ162" s="4"/>
      <c r="FA162" s="4"/>
      <c r="FB162" s="4"/>
      <c r="FC162" s="4"/>
      <c r="FD162" s="4"/>
      <c r="FE162" s="4"/>
      <c r="FF162" s="4"/>
      <c r="FG162" s="4"/>
      <c r="FH162" s="4"/>
      <c r="FI162" s="4"/>
      <c r="FJ162" s="4"/>
      <c r="FK162" s="4"/>
      <c r="FL162" s="4"/>
      <c r="FM162" s="4"/>
      <c r="FN162" s="4"/>
      <c r="FO162" s="4"/>
      <c r="FP162" s="4"/>
      <c r="FQ162" s="4"/>
      <c r="FR162" s="4"/>
      <c r="FS162" s="4"/>
      <c r="FT162" s="4"/>
      <c r="FU162" s="4"/>
      <c r="FV162" s="4"/>
      <c r="FW162" s="4"/>
      <c r="FX162" s="4"/>
      <c r="FY162" s="4"/>
      <c r="FZ162" s="4"/>
      <c r="GA162" s="4"/>
      <c r="GB162" s="4"/>
      <c r="GC162" s="4"/>
      <c r="GD162" s="4"/>
      <c r="GE162" s="4"/>
      <c r="GF162" s="4"/>
      <c r="GG162" s="4"/>
      <c r="GH162" s="4"/>
      <c r="GI162" s="4"/>
      <c r="GJ162" s="4"/>
      <c r="GK162" s="4"/>
      <c r="GL162" s="4"/>
      <c r="GM162" s="4"/>
      <c r="GN162" s="4"/>
      <c r="GO162" s="4"/>
      <c r="GP162" s="4"/>
      <c r="GQ162" s="4"/>
      <c r="GR162" s="4"/>
      <c r="GS162" s="4"/>
      <c r="GT162" s="4"/>
      <c r="GU162" s="4"/>
      <c r="GV162" s="4"/>
      <c r="GW162" s="4"/>
      <c r="GX162" s="4"/>
      <c r="GY162" s="4"/>
      <c r="GZ162" s="4"/>
      <c r="HA162" s="4"/>
      <c r="HB162" s="4"/>
      <c r="HC162" s="4"/>
      <c r="HD162" s="4"/>
      <c r="HE162" s="4"/>
      <c r="HF162" s="4"/>
      <c r="HG162" s="4"/>
      <c r="HH162" s="4"/>
      <c r="HI162" s="4"/>
      <c r="HJ162" s="4"/>
      <c r="HK162" s="4"/>
      <c r="HL162" s="4"/>
      <c r="HM162" s="4"/>
      <c r="HN162" s="4"/>
      <c r="HO162" s="4"/>
      <c r="HP162" s="4"/>
      <c r="HQ162" s="4"/>
      <c r="HR162" s="4"/>
      <c r="HS162" s="4"/>
      <c r="HT162" s="4"/>
      <c r="HU162" s="4"/>
      <c r="HV162" s="4"/>
      <c r="HW162" s="4"/>
      <c r="HX162" s="4"/>
      <c r="HY162" s="4"/>
      <c r="HZ162" s="4"/>
      <c r="IA162" s="4"/>
      <c r="IB162" s="4"/>
      <c r="IC162" s="4"/>
      <c r="ID162" s="4"/>
      <c r="IE162" s="4"/>
      <c r="IF162" s="4"/>
    </row>
    <row r="163" spans="1:240" ht="21.75" customHeight="1">
      <c r="A163" s="560" t="s">
        <v>580</v>
      </c>
      <c r="B163" s="565" t="s">
        <v>26</v>
      </c>
      <c r="C163" s="619" t="s">
        <v>27</v>
      </c>
      <c r="D163" s="195" t="s">
        <v>581</v>
      </c>
      <c r="E163" s="423" t="s">
        <v>29</v>
      </c>
      <c r="F163" s="521">
        <v>0.125</v>
      </c>
      <c r="G163" s="521">
        <v>0.125</v>
      </c>
      <c r="H163" s="521">
        <v>0.125</v>
      </c>
      <c r="I163" s="521">
        <v>0.125</v>
      </c>
      <c r="J163" s="521">
        <v>0.125</v>
      </c>
      <c r="K163" s="521">
        <v>0.125</v>
      </c>
      <c r="L163" s="521">
        <v>0.125</v>
      </c>
      <c r="M163" s="521">
        <v>0.125</v>
      </c>
      <c r="N163" s="528">
        <f t="shared" si="11"/>
        <v>1</v>
      </c>
      <c r="O163" s="451">
        <f>'2-COMPOSIÇÃO_CUSTO_UNITÁRIO'!H14</f>
        <v>445.13999999999993</v>
      </c>
      <c r="P163" s="522">
        <f t="shared" si="10"/>
        <v>445.13999999999993</v>
      </c>
      <c r="Q163" s="460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  <c r="CA163" s="4"/>
      <c r="CB163" s="4"/>
      <c r="CC163" s="4"/>
      <c r="CD163" s="4"/>
      <c r="CE163" s="4"/>
      <c r="CF163" s="4"/>
      <c r="CG163" s="4"/>
      <c r="CH163" s="4"/>
      <c r="CI163" s="4"/>
      <c r="CJ163" s="4"/>
      <c r="CK163" s="4"/>
      <c r="CL163" s="4"/>
      <c r="CM163" s="4"/>
      <c r="CN163" s="4"/>
      <c r="CO163" s="4"/>
      <c r="CP163" s="4"/>
      <c r="CQ163" s="4"/>
      <c r="CR163" s="4"/>
      <c r="CS163" s="4"/>
      <c r="CT163" s="4"/>
      <c r="CU163" s="4"/>
      <c r="CV163" s="4"/>
      <c r="CW163" s="4"/>
      <c r="CX163" s="4"/>
      <c r="CY163" s="4"/>
      <c r="CZ163" s="4"/>
      <c r="DA163" s="4"/>
      <c r="DB163" s="4"/>
      <c r="DC163" s="4"/>
      <c r="DD163" s="4"/>
      <c r="DE163" s="4"/>
      <c r="DF163" s="4"/>
      <c r="DG163" s="4"/>
      <c r="DH163" s="4"/>
      <c r="DI163" s="4"/>
      <c r="DJ163" s="4"/>
      <c r="DK163" s="4"/>
      <c r="DL163" s="4"/>
      <c r="DM163" s="4"/>
      <c r="DN163" s="4"/>
      <c r="DO163" s="4"/>
      <c r="DP163" s="4"/>
      <c r="DQ163" s="4"/>
      <c r="DR163" s="4"/>
      <c r="DS163" s="4"/>
      <c r="DT163" s="4"/>
      <c r="DU163" s="4"/>
      <c r="DV163" s="4"/>
      <c r="DW163" s="4"/>
      <c r="DX163" s="4"/>
      <c r="DY163" s="4"/>
      <c r="DZ163" s="4"/>
      <c r="EA163" s="4"/>
      <c r="EB163" s="4"/>
      <c r="EC163" s="4"/>
      <c r="ED163" s="4"/>
      <c r="EE163" s="4"/>
      <c r="EF163" s="4"/>
      <c r="EG163" s="4"/>
      <c r="EH163" s="4"/>
      <c r="EI163" s="4"/>
      <c r="EJ163" s="4"/>
      <c r="EK163" s="4"/>
      <c r="EL163" s="4"/>
      <c r="EM163" s="4"/>
      <c r="EN163" s="4"/>
      <c r="EO163" s="4"/>
      <c r="EP163" s="4"/>
      <c r="EQ163" s="4"/>
      <c r="ER163" s="4"/>
      <c r="ES163" s="4"/>
      <c r="ET163" s="4"/>
      <c r="EU163" s="4"/>
      <c r="EV163" s="4"/>
      <c r="EW163" s="4"/>
      <c r="EX163" s="4"/>
      <c r="EY163" s="4"/>
      <c r="EZ163" s="4"/>
      <c r="FA163" s="4"/>
      <c r="FB163" s="4"/>
      <c r="FC163" s="4"/>
      <c r="FD163" s="4"/>
      <c r="FE163" s="4"/>
      <c r="FF163" s="4"/>
      <c r="FG163" s="4"/>
      <c r="FH163" s="4"/>
      <c r="FI163" s="4"/>
      <c r="FJ163" s="4"/>
      <c r="FK163" s="4"/>
      <c r="FL163" s="4"/>
      <c r="FM163" s="4"/>
      <c r="FN163" s="4"/>
      <c r="FO163" s="4"/>
      <c r="FP163" s="4"/>
      <c r="FQ163" s="4"/>
      <c r="FR163" s="4"/>
      <c r="FS163" s="4"/>
      <c r="FT163" s="4"/>
      <c r="FU163" s="4"/>
      <c r="FV163" s="4"/>
      <c r="FW163" s="4"/>
      <c r="FX163" s="4"/>
      <c r="FY163" s="4"/>
      <c r="FZ163" s="4"/>
      <c r="GA163" s="4"/>
      <c r="GB163" s="4"/>
      <c r="GC163" s="4"/>
      <c r="GD163" s="4"/>
      <c r="GE163" s="4"/>
      <c r="GF163" s="4"/>
      <c r="GG163" s="4"/>
      <c r="GH163" s="4"/>
      <c r="GI163" s="4"/>
      <c r="GJ163" s="4"/>
      <c r="GK163" s="4"/>
      <c r="GL163" s="4"/>
      <c r="GM163" s="4"/>
      <c r="GN163" s="4"/>
      <c r="GO163" s="4"/>
      <c r="GP163" s="4"/>
      <c r="GQ163" s="4"/>
      <c r="GR163" s="4"/>
      <c r="GS163" s="4"/>
      <c r="GT163" s="4"/>
      <c r="GU163" s="4"/>
      <c r="GV163" s="4"/>
      <c r="GW163" s="4"/>
      <c r="GX163" s="4"/>
      <c r="GY163" s="4"/>
      <c r="GZ163" s="4"/>
      <c r="HA163" s="4"/>
      <c r="HB163" s="4"/>
      <c r="HC163" s="4"/>
      <c r="HD163" s="4"/>
      <c r="HE163" s="4"/>
      <c r="HF163" s="4"/>
      <c r="HG163" s="4"/>
      <c r="HH163" s="4"/>
      <c r="HI163" s="4"/>
      <c r="HJ163" s="4"/>
      <c r="HK163" s="4"/>
      <c r="HL163" s="4"/>
      <c r="HM163" s="4"/>
      <c r="HN163" s="4"/>
      <c r="HO163" s="4"/>
      <c r="HP163" s="4"/>
      <c r="HQ163" s="4"/>
      <c r="HR163" s="4"/>
      <c r="HS163" s="4"/>
      <c r="HT163" s="4"/>
      <c r="HU163" s="4"/>
      <c r="HV163" s="4"/>
      <c r="HW163" s="4"/>
      <c r="HX163" s="4"/>
      <c r="HY163" s="4"/>
      <c r="HZ163" s="4"/>
      <c r="IA163" s="4"/>
      <c r="IB163" s="4"/>
      <c r="IC163" s="4"/>
      <c r="ID163" s="4"/>
      <c r="IE163" s="4"/>
      <c r="IF163" s="4"/>
    </row>
    <row r="164" spans="1:240" ht="38.25" customHeight="1">
      <c r="A164" s="560" t="s">
        <v>454</v>
      </c>
      <c r="B164" s="244" t="s">
        <v>36</v>
      </c>
      <c r="C164" s="633" t="s">
        <v>455</v>
      </c>
      <c r="D164" s="586" t="s">
        <v>456</v>
      </c>
      <c r="E164" s="598" t="s">
        <v>196</v>
      </c>
      <c r="F164" s="521">
        <v>0</v>
      </c>
      <c r="G164" s="521">
        <v>0</v>
      </c>
      <c r="H164" s="521">
        <v>0</v>
      </c>
      <c r="I164" s="521">
        <v>0</v>
      </c>
      <c r="J164" s="521">
        <v>0</v>
      </c>
      <c r="K164" s="521">
        <v>0</v>
      </c>
      <c r="L164" s="521">
        <v>0</v>
      </c>
      <c r="M164" s="521">
        <v>2</v>
      </c>
      <c r="N164" s="528">
        <f t="shared" si="11"/>
        <v>2</v>
      </c>
      <c r="O164" s="544">
        <v>222.1</v>
      </c>
      <c r="P164" s="522">
        <f t="shared" si="10"/>
        <v>444.2</v>
      </c>
      <c r="Q164" s="460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4"/>
      <c r="CJ164" s="4"/>
      <c r="CK164" s="4"/>
      <c r="CL164" s="4"/>
      <c r="CM164" s="4"/>
      <c r="CN164" s="4"/>
      <c r="CO164" s="4"/>
      <c r="CP164" s="4"/>
      <c r="CQ164" s="4"/>
      <c r="CR164" s="4"/>
      <c r="CS164" s="4"/>
      <c r="CT164" s="4"/>
      <c r="CU164" s="4"/>
      <c r="CV164" s="4"/>
      <c r="CW164" s="4"/>
      <c r="CX164" s="4"/>
      <c r="CY164" s="4"/>
      <c r="CZ164" s="4"/>
      <c r="DA164" s="4"/>
      <c r="DB164" s="4"/>
      <c r="DC164" s="4"/>
      <c r="DD164" s="4"/>
      <c r="DE164" s="4"/>
      <c r="DF164" s="4"/>
      <c r="DG164" s="4"/>
      <c r="DH164" s="4"/>
      <c r="DI164" s="4"/>
      <c r="DJ164" s="4"/>
      <c r="DK164" s="4"/>
      <c r="DL164" s="4"/>
      <c r="DM164" s="4"/>
      <c r="DN164" s="4"/>
      <c r="DO164" s="4"/>
      <c r="DP164" s="4"/>
      <c r="DQ164" s="4"/>
      <c r="DR164" s="4"/>
      <c r="DS164" s="4"/>
      <c r="DT164" s="4"/>
      <c r="DU164" s="4"/>
      <c r="DV164" s="4"/>
      <c r="DW164" s="4"/>
      <c r="DX164" s="4"/>
      <c r="DY164" s="4"/>
      <c r="DZ164" s="4"/>
      <c r="EA164" s="4"/>
      <c r="EB164" s="4"/>
      <c r="EC164" s="4"/>
      <c r="ED164" s="4"/>
      <c r="EE164" s="4"/>
      <c r="EF164" s="4"/>
      <c r="EG164" s="4"/>
      <c r="EH164" s="4"/>
      <c r="EI164" s="4"/>
      <c r="EJ164" s="4"/>
      <c r="EK164" s="4"/>
      <c r="EL164" s="4"/>
      <c r="EM164" s="4"/>
      <c r="EN164" s="4"/>
      <c r="EO164" s="4"/>
      <c r="EP164" s="4"/>
      <c r="EQ164" s="4"/>
      <c r="ER164" s="4"/>
      <c r="ES164" s="4"/>
      <c r="ET164" s="4"/>
      <c r="EU164" s="4"/>
      <c r="EV164" s="4"/>
      <c r="EW164" s="4"/>
      <c r="EX164" s="4"/>
      <c r="EY164" s="4"/>
      <c r="EZ164" s="4"/>
      <c r="FA164" s="4"/>
      <c r="FB164" s="4"/>
      <c r="FC164" s="4"/>
      <c r="FD164" s="4"/>
      <c r="FE164" s="4"/>
      <c r="FF164" s="4"/>
      <c r="FG164" s="4"/>
      <c r="FH164" s="4"/>
      <c r="FI164" s="4"/>
      <c r="FJ164" s="4"/>
      <c r="FK164" s="4"/>
      <c r="FL164" s="4"/>
      <c r="FM164" s="4"/>
      <c r="FN164" s="4"/>
      <c r="FO164" s="4"/>
      <c r="FP164" s="4"/>
      <c r="FQ164" s="4"/>
      <c r="FR164" s="4"/>
      <c r="FS164" s="4"/>
      <c r="FT164" s="4"/>
      <c r="FU164" s="4"/>
      <c r="FV164" s="4"/>
      <c r="FW164" s="4"/>
      <c r="FX164" s="4"/>
      <c r="FY164" s="4"/>
      <c r="FZ164" s="4"/>
      <c r="GA164" s="4"/>
      <c r="GB164" s="4"/>
      <c r="GC164" s="4"/>
      <c r="GD164" s="4"/>
      <c r="GE164" s="4"/>
      <c r="GF164" s="4"/>
      <c r="GG164" s="4"/>
      <c r="GH164" s="4"/>
      <c r="GI164" s="4"/>
      <c r="GJ164" s="4"/>
      <c r="GK164" s="4"/>
      <c r="GL164" s="4"/>
      <c r="GM164" s="4"/>
      <c r="GN164" s="4"/>
      <c r="GO164" s="4"/>
      <c r="GP164" s="4"/>
      <c r="GQ164" s="4"/>
      <c r="GR164" s="4"/>
      <c r="GS164" s="4"/>
      <c r="GT164" s="4"/>
      <c r="GU164" s="4"/>
      <c r="GV164" s="4"/>
      <c r="GW164" s="4"/>
      <c r="GX164" s="4"/>
      <c r="GY164" s="4"/>
      <c r="GZ164" s="4"/>
      <c r="HA164" s="4"/>
      <c r="HB164" s="4"/>
      <c r="HC164" s="4"/>
      <c r="HD164" s="4"/>
      <c r="HE164" s="4"/>
      <c r="HF164" s="4"/>
      <c r="HG164" s="4"/>
      <c r="HH164" s="4"/>
      <c r="HI164" s="4"/>
      <c r="HJ164" s="4"/>
      <c r="HK164" s="4"/>
      <c r="HL164" s="4"/>
      <c r="HM164" s="4"/>
      <c r="HN164" s="4"/>
      <c r="HO164" s="4"/>
      <c r="HP164" s="4"/>
      <c r="HQ164" s="4"/>
      <c r="HR164" s="4"/>
      <c r="HS164" s="4"/>
      <c r="HT164" s="4"/>
      <c r="HU164" s="4"/>
      <c r="HV164" s="4"/>
      <c r="HW164" s="4"/>
      <c r="HX164" s="4"/>
      <c r="HY164" s="4"/>
      <c r="HZ164" s="4"/>
      <c r="IA164" s="4"/>
      <c r="IB164" s="4"/>
      <c r="IC164" s="4"/>
      <c r="ID164" s="4"/>
      <c r="IE164" s="4"/>
      <c r="IF164" s="4"/>
    </row>
    <row r="165" spans="1:240" ht="24.75" customHeight="1">
      <c r="A165" s="560" t="s">
        <v>416</v>
      </c>
      <c r="B165" s="578" t="s">
        <v>36</v>
      </c>
      <c r="C165" s="645">
        <v>98397</v>
      </c>
      <c r="D165" s="587" t="s">
        <v>241</v>
      </c>
      <c r="E165" s="588" t="s">
        <v>336</v>
      </c>
      <c r="F165" s="544">
        <v>9</v>
      </c>
      <c r="G165" s="544">
        <v>6</v>
      </c>
      <c r="H165" s="544">
        <v>5</v>
      </c>
      <c r="I165" s="544">
        <v>5</v>
      </c>
      <c r="J165" s="544">
        <v>5</v>
      </c>
      <c r="K165" s="544">
        <v>5</v>
      </c>
      <c r="L165" s="544">
        <v>4</v>
      </c>
      <c r="M165" s="544">
        <v>0</v>
      </c>
      <c r="N165" s="528">
        <f t="shared" si="11"/>
        <v>39</v>
      </c>
      <c r="O165" s="544">
        <v>11.26</v>
      </c>
      <c r="P165" s="522">
        <f t="shared" si="10"/>
        <v>439.14</v>
      </c>
      <c r="Q165" s="460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  <c r="CA165" s="4"/>
      <c r="CB165" s="4"/>
      <c r="CC165" s="4"/>
      <c r="CD165" s="4"/>
      <c r="CE165" s="4"/>
      <c r="CF165" s="4"/>
      <c r="CG165" s="4"/>
      <c r="CH165" s="4"/>
      <c r="CI165" s="4"/>
      <c r="CJ165" s="4"/>
      <c r="CK165" s="4"/>
      <c r="CL165" s="4"/>
      <c r="CM165" s="4"/>
      <c r="CN165" s="4"/>
      <c r="CO165" s="4"/>
      <c r="CP165" s="4"/>
      <c r="CQ165" s="4"/>
      <c r="CR165" s="4"/>
      <c r="CS165" s="4"/>
      <c r="CT165" s="4"/>
      <c r="CU165" s="4"/>
      <c r="CV165" s="4"/>
      <c r="CW165" s="4"/>
      <c r="CX165" s="4"/>
      <c r="CY165" s="4"/>
      <c r="CZ165" s="4"/>
      <c r="DA165" s="4"/>
      <c r="DB165" s="4"/>
      <c r="DC165" s="4"/>
      <c r="DD165" s="4"/>
      <c r="DE165" s="4"/>
      <c r="DF165" s="4"/>
      <c r="DG165" s="4"/>
      <c r="DH165" s="4"/>
      <c r="DI165" s="4"/>
      <c r="DJ165" s="4"/>
      <c r="DK165" s="4"/>
      <c r="DL165" s="4"/>
      <c r="DM165" s="4"/>
      <c r="DN165" s="4"/>
      <c r="DO165" s="4"/>
      <c r="DP165" s="4"/>
      <c r="DQ165" s="4"/>
      <c r="DR165" s="4"/>
      <c r="DS165" s="4"/>
      <c r="DT165" s="4"/>
      <c r="DU165" s="4"/>
      <c r="DV165" s="4"/>
      <c r="DW165" s="4"/>
      <c r="DX165" s="4"/>
      <c r="DY165" s="4"/>
      <c r="DZ165" s="4"/>
      <c r="EA165" s="4"/>
      <c r="EB165" s="4"/>
      <c r="EC165" s="4"/>
      <c r="ED165" s="4"/>
      <c r="EE165" s="4"/>
      <c r="EF165" s="4"/>
      <c r="EG165" s="4"/>
      <c r="EH165" s="4"/>
      <c r="EI165" s="4"/>
      <c r="EJ165" s="4"/>
      <c r="EK165" s="4"/>
      <c r="EL165" s="4"/>
      <c r="EM165" s="4"/>
      <c r="EN165" s="4"/>
      <c r="EO165" s="4"/>
      <c r="EP165" s="4"/>
      <c r="EQ165" s="4"/>
      <c r="ER165" s="4"/>
      <c r="ES165" s="4"/>
      <c r="ET165" s="4"/>
      <c r="EU165" s="4"/>
      <c r="EV165" s="4"/>
      <c r="EW165" s="4"/>
      <c r="EX165" s="4"/>
      <c r="EY165" s="4"/>
      <c r="EZ165" s="4"/>
      <c r="FA165" s="4"/>
      <c r="FB165" s="4"/>
      <c r="FC165" s="4"/>
      <c r="FD165" s="4"/>
      <c r="FE165" s="4"/>
      <c r="FF165" s="4"/>
      <c r="FG165" s="4"/>
      <c r="FH165" s="4"/>
      <c r="FI165" s="4"/>
      <c r="FJ165" s="4"/>
      <c r="FK165" s="4"/>
      <c r="FL165" s="4"/>
      <c r="FM165" s="4"/>
      <c r="FN165" s="4"/>
      <c r="FO165" s="4"/>
      <c r="FP165" s="4"/>
      <c r="FQ165" s="4"/>
      <c r="FR165" s="4"/>
      <c r="FS165" s="4"/>
      <c r="FT165" s="4"/>
      <c r="FU165" s="4"/>
      <c r="FV165" s="4"/>
      <c r="FW165" s="4"/>
      <c r="FX165" s="4"/>
      <c r="FY165" s="4"/>
      <c r="FZ165" s="4"/>
      <c r="GA165" s="4"/>
      <c r="GB165" s="4"/>
      <c r="GC165" s="4"/>
      <c r="GD165" s="4"/>
      <c r="GE165" s="4"/>
      <c r="GF165" s="4"/>
      <c r="GG165" s="4"/>
      <c r="GH165" s="4"/>
      <c r="GI165" s="4"/>
      <c r="GJ165" s="4"/>
      <c r="GK165" s="4"/>
      <c r="GL165" s="4"/>
      <c r="GM165" s="4"/>
      <c r="GN165" s="4"/>
      <c r="GO165" s="4"/>
      <c r="GP165" s="4"/>
      <c r="GQ165" s="4"/>
      <c r="GR165" s="4"/>
      <c r="GS165" s="4"/>
      <c r="GT165" s="4"/>
      <c r="GU165" s="4"/>
      <c r="GV165" s="4"/>
      <c r="GW165" s="4"/>
      <c r="GX165" s="4"/>
      <c r="GY165" s="4"/>
      <c r="GZ165" s="4"/>
      <c r="HA165" s="4"/>
      <c r="HB165" s="4"/>
      <c r="HC165" s="4"/>
      <c r="HD165" s="4"/>
      <c r="HE165" s="4"/>
      <c r="HF165" s="4"/>
      <c r="HG165" s="4"/>
      <c r="HH165" s="4"/>
      <c r="HI165" s="4"/>
      <c r="HJ165" s="4"/>
      <c r="HK165" s="4"/>
      <c r="HL165" s="4"/>
      <c r="HM165" s="4"/>
      <c r="HN165" s="4"/>
      <c r="HO165" s="4"/>
      <c r="HP165" s="4"/>
      <c r="HQ165" s="4"/>
      <c r="HR165" s="4"/>
      <c r="HS165" s="4"/>
      <c r="HT165" s="4"/>
      <c r="HU165" s="4"/>
      <c r="HV165" s="4"/>
      <c r="HW165" s="4"/>
      <c r="HX165" s="4"/>
      <c r="HY165" s="4"/>
      <c r="HZ165" s="4"/>
      <c r="IA165" s="4"/>
      <c r="IB165" s="4"/>
      <c r="IC165" s="4"/>
      <c r="ID165" s="4"/>
      <c r="IE165" s="4"/>
      <c r="IF165" s="4"/>
    </row>
    <row r="166" spans="1:240" ht="22.5">
      <c r="A166" s="560" t="s">
        <v>374</v>
      </c>
      <c r="B166" s="578"/>
      <c r="C166" s="645">
        <v>92701</v>
      </c>
      <c r="D166" s="592" t="s">
        <v>915</v>
      </c>
      <c r="E166" s="600" t="s">
        <v>102</v>
      </c>
      <c r="F166" s="544">
        <v>2</v>
      </c>
      <c r="G166" s="544">
        <v>2</v>
      </c>
      <c r="H166" s="544">
        <v>2</v>
      </c>
      <c r="I166" s="544">
        <v>2</v>
      </c>
      <c r="J166" s="544">
        <v>2</v>
      </c>
      <c r="K166" s="544">
        <v>2</v>
      </c>
      <c r="L166" s="544">
        <v>2</v>
      </c>
      <c r="M166" s="544">
        <v>0</v>
      </c>
      <c r="N166" s="528">
        <f t="shared" si="11"/>
        <v>14</v>
      </c>
      <c r="O166" s="544">
        <v>30.42</v>
      </c>
      <c r="P166" s="522">
        <f t="shared" si="10"/>
        <v>425.88</v>
      </c>
      <c r="Q166" s="460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  <c r="CA166" s="4"/>
      <c r="CB166" s="4"/>
      <c r="CC166" s="4"/>
      <c r="CD166" s="4"/>
      <c r="CE166" s="4"/>
      <c r="CF166" s="4"/>
      <c r="CG166" s="4"/>
      <c r="CH166" s="4"/>
      <c r="CI166" s="4"/>
      <c r="CJ166" s="4"/>
      <c r="CK166" s="4"/>
      <c r="CL166" s="4"/>
      <c r="CM166" s="4"/>
      <c r="CN166" s="4"/>
      <c r="CO166" s="4"/>
      <c r="CP166" s="4"/>
      <c r="CQ166" s="4"/>
      <c r="CR166" s="4"/>
      <c r="CS166" s="4"/>
      <c r="CT166" s="4"/>
      <c r="CU166" s="4"/>
      <c r="CV166" s="4"/>
      <c r="CW166" s="4"/>
      <c r="CX166" s="4"/>
      <c r="CY166" s="4"/>
      <c r="CZ166" s="4"/>
      <c r="DA166" s="4"/>
      <c r="DB166" s="4"/>
      <c r="DC166" s="4"/>
      <c r="DD166" s="4"/>
      <c r="DE166" s="4"/>
      <c r="DF166" s="4"/>
      <c r="DG166" s="4"/>
      <c r="DH166" s="4"/>
      <c r="DI166" s="4"/>
      <c r="DJ166" s="4"/>
      <c r="DK166" s="4"/>
      <c r="DL166" s="4"/>
      <c r="DM166" s="4"/>
      <c r="DN166" s="4"/>
      <c r="DO166" s="4"/>
      <c r="DP166" s="4"/>
      <c r="DQ166" s="4"/>
      <c r="DR166" s="4"/>
      <c r="DS166" s="4"/>
      <c r="DT166" s="4"/>
      <c r="DU166" s="4"/>
      <c r="DV166" s="4"/>
      <c r="DW166" s="4"/>
      <c r="DX166" s="4"/>
      <c r="DY166" s="4"/>
      <c r="DZ166" s="4"/>
      <c r="EA166" s="4"/>
      <c r="EB166" s="4"/>
      <c r="EC166" s="4"/>
      <c r="ED166" s="4"/>
      <c r="EE166" s="4"/>
      <c r="EF166" s="4"/>
      <c r="EG166" s="4"/>
      <c r="EH166" s="4"/>
      <c r="EI166" s="4"/>
      <c r="EJ166" s="4"/>
      <c r="EK166" s="4"/>
      <c r="EL166" s="4"/>
      <c r="EM166" s="4"/>
      <c r="EN166" s="4"/>
      <c r="EO166" s="4"/>
      <c r="EP166" s="4"/>
      <c r="EQ166" s="4"/>
      <c r="ER166" s="4"/>
      <c r="ES166" s="4"/>
      <c r="ET166" s="4"/>
      <c r="EU166" s="4"/>
      <c r="EV166" s="4"/>
      <c r="EW166" s="4"/>
      <c r="EX166" s="4"/>
      <c r="EY166" s="4"/>
      <c r="EZ166" s="4"/>
      <c r="FA166" s="4"/>
      <c r="FB166" s="4"/>
      <c r="FC166" s="4"/>
      <c r="FD166" s="4"/>
      <c r="FE166" s="4"/>
      <c r="FF166" s="4"/>
      <c r="FG166" s="4"/>
      <c r="FH166" s="4"/>
      <c r="FI166" s="4"/>
      <c r="FJ166" s="4"/>
      <c r="FK166" s="4"/>
      <c r="FL166" s="4"/>
      <c r="FM166" s="4"/>
      <c r="FN166" s="4"/>
      <c r="FO166" s="4"/>
      <c r="FP166" s="4"/>
      <c r="FQ166" s="4"/>
      <c r="FR166" s="4"/>
      <c r="FS166" s="4"/>
      <c r="FT166" s="4"/>
      <c r="FU166" s="4"/>
      <c r="FV166" s="4"/>
      <c r="FW166" s="4"/>
      <c r="FX166" s="4"/>
      <c r="FY166" s="4"/>
      <c r="FZ166" s="4"/>
      <c r="GA166" s="4"/>
      <c r="GB166" s="4"/>
      <c r="GC166" s="4"/>
      <c r="GD166" s="4"/>
      <c r="GE166" s="4"/>
      <c r="GF166" s="4"/>
      <c r="GG166" s="4"/>
      <c r="GH166" s="4"/>
      <c r="GI166" s="4"/>
      <c r="GJ166" s="4"/>
      <c r="GK166" s="4"/>
      <c r="GL166" s="4"/>
      <c r="GM166" s="4"/>
      <c r="GN166" s="4"/>
      <c r="GO166" s="4"/>
      <c r="GP166" s="4"/>
      <c r="GQ166" s="4"/>
      <c r="GR166" s="4"/>
      <c r="GS166" s="4"/>
      <c r="GT166" s="4"/>
      <c r="GU166" s="4"/>
      <c r="GV166" s="4"/>
      <c r="GW166" s="4"/>
      <c r="GX166" s="4"/>
      <c r="GY166" s="4"/>
      <c r="GZ166" s="4"/>
      <c r="HA166" s="4"/>
      <c r="HB166" s="4"/>
      <c r="HC166" s="4"/>
      <c r="HD166" s="4"/>
      <c r="HE166" s="4"/>
      <c r="HF166" s="4"/>
      <c r="HG166" s="4"/>
      <c r="HH166" s="4"/>
      <c r="HI166" s="4"/>
      <c r="HJ166" s="4"/>
      <c r="HK166" s="4"/>
      <c r="HL166" s="4"/>
      <c r="HM166" s="4"/>
      <c r="HN166" s="4"/>
      <c r="HO166" s="4"/>
      <c r="HP166" s="4"/>
      <c r="HQ166" s="4"/>
      <c r="HR166" s="4"/>
      <c r="HS166" s="4"/>
      <c r="HT166" s="4"/>
      <c r="HU166" s="4"/>
      <c r="HV166" s="4"/>
      <c r="HW166" s="4"/>
      <c r="HX166" s="4"/>
      <c r="HY166" s="4"/>
      <c r="HZ166" s="4"/>
      <c r="IA166" s="4"/>
      <c r="IB166" s="4"/>
      <c r="IC166" s="4"/>
      <c r="ID166" s="4"/>
      <c r="IE166" s="4"/>
      <c r="IF166" s="4"/>
    </row>
    <row r="167" spans="1:240" ht="45">
      <c r="A167" s="560" t="s">
        <v>353</v>
      </c>
      <c r="B167" s="196" t="s">
        <v>26</v>
      </c>
      <c r="C167" s="633" t="s">
        <v>354</v>
      </c>
      <c r="D167" s="591" t="s">
        <v>355</v>
      </c>
      <c r="E167" s="599" t="s">
        <v>196</v>
      </c>
      <c r="F167" s="544">
        <v>6</v>
      </c>
      <c r="G167" s="544">
        <v>2</v>
      </c>
      <c r="H167" s="544">
        <v>1</v>
      </c>
      <c r="I167" s="544">
        <v>1</v>
      </c>
      <c r="J167" s="544">
        <v>1</v>
      </c>
      <c r="K167" s="544">
        <v>1</v>
      </c>
      <c r="L167" s="544">
        <v>1</v>
      </c>
      <c r="M167" s="544">
        <v>0</v>
      </c>
      <c r="N167" s="528">
        <f t="shared" si="11"/>
        <v>13</v>
      </c>
      <c r="O167" s="544">
        <f>'2-COMPOSIÇÃO_CUSTO_UNITÁRIO'!H471</f>
        <v>32.059699999999999</v>
      </c>
      <c r="P167" s="522">
        <f t="shared" si="10"/>
        <v>416.77609999999999</v>
      </c>
      <c r="Q167" s="460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4"/>
      <c r="CJ167" s="4"/>
      <c r="CK167" s="4"/>
      <c r="CL167" s="4"/>
      <c r="CM167" s="4"/>
      <c r="CN167" s="4"/>
      <c r="CO167" s="4"/>
      <c r="CP167" s="4"/>
      <c r="CQ167" s="4"/>
      <c r="CR167" s="4"/>
      <c r="CS167" s="4"/>
      <c r="CT167" s="4"/>
      <c r="CU167" s="4"/>
      <c r="CV167" s="4"/>
      <c r="CW167" s="4"/>
      <c r="CX167" s="4"/>
      <c r="CY167" s="4"/>
      <c r="CZ167" s="4"/>
      <c r="DA167" s="4"/>
      <c r="DB167" s="4"/>
      <c r="DC167" s="4"/>
      <c r="DD167" s="4"/>
      <c r="DE167" s="4"/>
      <c r="DF167" s="4"/>
      <c r="DG167" s="4"/>
      <c r="DH167" s="4"/>
      <c r="DI167" s="4"/>
      <c r="DJ167" s="4"/>
      <c r="DK167" s="4"/>
      <c r="DL167" s="4"/>
      <c r="DM167" s="4"/>
      <c r="DN167" s="4"/>
      <c r="DO167" s="4"/>
      <c r="DP167" s="4"/>
      <c r="DQ167" s="4"/>
      <c r="DR167" s="4"/>
      <c r="DS167" s="4"/>
      <c r="DT167" s="4"/>
      <c r="DU167" s="4"/>
      <c r="DV167" s="4"/>
      <c r="DW167" s="4"/>
      <c r="DX167" s="4"/>
      <c r="DY167" s="4"/>
      <c r="DZ167" s="4"/>
      <c r="EA167" s="4"/>
      <c r="EB167" s="4"/>
      <c r="EC167" s="4"/>
      <c r="ED167" s="4"/>
      <c r="EE167" s="4"/>
      <c r="EF167" s="4"/>
      <c r="EG167" s="4"/>
      <c r="EH167" s="4"/>
      <c r="EI167" s="4"/>
      <c r="EJ167" s="4"/>
      <c r="EK167" s="4"/>
      <c r="EL167" s="4"/>
      <c r="EM167" s="4"/>
      <c r="EN167" s="4"/>
      <c r="EO167" s="4"/>
      <c r="EP167" s="4"/>
      <c r="EQ167" s="4"/>
      <c r="ER167" s="4"/>
      <c r="ES167" s="4"/>
      <c r="ET167" s="4"/>
      <c r="EU167" s="4"/>
      <c r="EV167" s="4"/>
      <c r="EW167" s="4"/>
      <c r="EX167" s="4"/>
      <c r="EY167" s="4"/>
      <c r="EZ167" s="4"/>
      <c r="FA167" s="4"/>
      <c r="FB167" s="4"/>
      <c r="FC167" s="4"/>
      <c r="FD167" s="4"/>
      <c r="FE167" s="4"/>
      <c r="FF167" s="4"/>
      <c r="FG167" s="4"/>
      <c r="FH167" s="4"/>
      <c r="FI167" s="4"/>
      <c r="FJ167" s="4"/>
      <c r="FK167" s="4"/>
      <c r="FL167" s="4"/>
      <c r="FM167" s="4"/>
      <c r="FN167" s="4"/>
      <c r="FO167" s="4"/>
      <c r="FP167" s="4"/>
      <c r="FQ167" s="4"/>
      <c r="FR167" s="4"/>
      <c r="FS167" s="4"/>
      <c r="FT167" s="4"/>
      <c r="FU167" s="4"/>
      <c r="FV167" s="4"/>
      <c r="FW167" s="4"/>
      <c r="FX167" s="4"/>
      <c r="FY167" s="4"/>
      <c r="FZ167" s="4"/>
      <c r="GA167" s="4"/>
      <c r="GB167" s="4"/>
      <c r="GC167" s="4"/>
      <c r="GD167" s="4"/>
      <c r="GE167" s="4"/>
      <c r="GF167" s="4"/>
      <c r="GG167" s="4"/>
      <c r="GH167" s="4"/>
      <c r="GI167" s="4"/>
      <c r="GJ167" s="4"/>
      <c r="GK167" s="4"/>
      <c r="GL167" s="4"/>
      <c r="GM167" s="4"/>
      <c r="GN167" s="4"/>
      <c r="GO167" s="4"/>
      <c r="GP167" s="4"/>
      <c r="GQ167" s="4"/>
      <c r="GR167" s="4"/>
      <c r="GS167" s="4"/>
      <c r="GT167" s="4"/>
      <c r="GU167" s="4"/>
      <c r="GV167" s="4"/>
      <c r="GW167" s="4"/>
      <c r="GX167" s="4"/>
      <c r="GY167" s="4"/>
      <c r="GZ167" s="4"/>
      <c r="HA167" s="4"/>
      <c r="HB167" s="4"/>
      <c r="HC167" s="4"/>
      <c r="HD167" s="4"/>
      <c r="HE167" s="4"/>
      <c r="HF167" s="4"/>
      <c r="HG167" s="4"/>
      <c r="HH167" s="4"/>
      <c r="HI167" s="4"/>
      <c r="HJ167" s="4"/>
      <c r="HK167" s="4"/>
      <c r="HL167" s="4"/>
      <c r="HM167" s="4"/>
      <c r="HN167" s="4"/>
      <c r="HO167" s="4"/>
      <c r="HP167" s="4"/>
      <c r="HQ167" s="4"/>
      <c r="HR167" s="4"/>
      <c r="HS167" s="4"/>
      <c r="HT167" s="4"/>
      <c r="HU167" s="4"/>
      <c r="HV167" s="4"/>
      <c r="HW167" s="4"/>
      <c r="HX167" s="4"/>
      <c r="HY167" s="4"/>
      <c r="HZ167" s="4"/>
      <c r="IA167" s="4"/>
      <c r="IB167" s="4"/>
      <c r="IC167" s="4"/>
      <c r="ID167" s="4"/>
      <c r="IE167" s="4"/>
      <c r="IF167" s="4"/>
    </row>
    <row r="168" spans="1:240" ht="33.75">
      <c r="A168" s="560" t="s">
        <v>200</v>
      </c>
      <c r="B168" s="244" t="s">
        <v>36</v>
      </c>
      <c r="C168" s="630" t="s">
        <v>201</v>
      </c>
      <c r="D168" s="585" t="s">
        <v>202</v>
      </c>
      <c r="E168" s="597" t="s">
        <v>196</v>
      </c>
      <c r="F168" s="544">
        <v>4</v>
      </c>
      <c r="G168" s="544">
        <v>2</v>
      </c>
      <c r="H168" s="544">
        <v>2</v>
      </c>
      <c r="I168" s="544">
        <v>2</v>
      </c>
      <c r="J168" s="544">
        <v>2</v>
      </c>
      <c r="K168" s="544">
        <v>2</v>
      </c>
      <c r="L168" s="544">
        <v>2</v>
      </c>
      <c r="M168" s="544">
        <v>0</v>
      </c>
      <c r="N168" s="521">
        <f>SUM(F168:L168)</f>
        <v>16</v>
      </c>
      <c r="O168" s="521">
        <v>25.95</v>
      </c>
      <c r="P168" s="522">
        <f t="shared" si="10"/>
        <v>415.2</v>
      </c>
      <c r="Q168" s="460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  <c r="CA168" s="4"/>
      <c r="CB168" s="4"/>
      <c r="CC168" s="4"/>
      <c r="CD168" s="4"/>
      <c r="CE168" s="4"/>
      <c r="CF168" s="4"/>
      <c r="CG168" s="4"/>
      <c r="CH168" s="4"/>
      <c r="CI168" s="4"/>
      <c r="CJ168" s="4"/>
      <c r="CK168" s="4"/>
      <c r="CL168" s="4"/>
      <c r="CM168" s="4"/>
      <c r="CN168" s="4"/>
      <c r="CO168" s="4"/>
      <c r="CP168" s="4"/>
      <c r="CQ168" s="4"/>
      <c r="CR168" s="4"/>
      <c r="CS168" s="4"/>
      <c r="CT168" s="4"/>
      <c r="CU168" s="4"/>
      <c r="CV168" s="4"/>
      <c r="CW168" s="4"/>
      <c r="CX168" s="4"/>
      <c r="CY168" s="4"/>
      <c r="CZ168" s="4"/>
      <c r="DA168" s="4"/>
      <c r="DB168" s="4"/>
      <c r="DC168" s="4"/>
      <c r="DD168" s="4"/>
      <c r="DE168" s="4"/>
      <c r="DF168" s="4"/>
      <c r="DG168" s="4"/>
      <c r="DH168" s="4"/>
      <c r="DI168" s="4"/>
      <c r="DJ168" s="4"/>
      <c r="DK168" s="4"/>
      <c r="DL168" s="4"/>
      <c r="DM168" s="4"/>
      <c r="DN168" s="4"/>
      <c r="DO168" s="4"/>
      <c r="DP168" s="4"/>
      <c r="DQ168" s="4"/>
      <c r="DR168" s="4"/>
      <c r="DS168" s="4"/>
      <c r="DT168" s="4"/>
      <c r="DU168" s="4"/>
      <c r="DV168" s="4"/>
      <c r="DW168" s="4"/>
      <c r="DX168" s="4"/>
      <c r="DY168" s="4"/>
      <c r="DZ168" s="4"/>
      <c r="EA168" s="4"/>
      <c r="EB168" s="4"/>
      <c r="EC168" s="4"/>
      <c r="ED168" s="4"/>
      <c r="EE168" s="4"/>
      <c r="EF168" s="4"/>
      <c r="EG168" s="4"/>
      <c r="EH168" s="4"/>
      <c r="EI168" s="4"/>
      <c r="EJ168" s="4"/>
      <c r="EK168" s="4"/>
      <c r="EL168" s="4"/>
      <c r="EM168" s="4"/>
      <c r="EN168" s="4"/>
      <c r="EO168" s="4"/>
      <c r="EP168" s="4"/>
      <c r="EQ168" s="4"/>
      <c r="ER168" s="4"/>
      <c r="ES168" s="4"/>
      <c r="ET168" s="4"/>
      <c r="EU168" s="4"/>
      <c r="EV168" s="4"/>
      <c r="EW168" s="4"/>
      <c r="EX168" s="4"/>
      <c r="EY168" s="4"/>
      <c r="EZ168" s="4"/>
      <c r="FA168" s="4"/>
      <c r="FB168" s="4"/>
      <c r="FC168" s="4"/>
      <c r="FD168" s="4"/>
      <c r="FE168" s="4"/>
      <c r="FF168" s="4"/>
      <c r="FG168" s="4"/>
      <c r="FH168" s="4"/>
      <c r="FI168" s="4"/>
      <c r="FJ168" s="4"/>
      <c r="FK168" s="4"/>
      <c r="FL168" s="4"/>
      <c r="FM168" s="4"/>
      <c r="FN168" s="4"/>
      <c r="FO168" s="4"/>
      <c r="FP168" s="4"/>
      <c r="FQ168" s="4"/>
      <c r="FR168" s="4"/>
      <c r="FS168" s="4"/>
      <c r="FT168" s="4"/>
      <c r="FU168" s="4"/>
      <c r="FV168" s="4"/>
      <c r="FW168" s="4"/>
      <c r="FX168" s="4"/>
      <c r="FY168" s="4"/>
      <c r="FZ168" s="4"/>
      <c r="GA168" s="4"/>
      <c r="GB168" s="4"/>
      <c r="GC168" s="4"/>
      <c r="GD168" s="4"/>
      <c r="GE168" s="4"/>
      <c r="GF168" s="4"/>
      <c r="GG168" s="4"/>
      <c r="GH168" s="4"/>
      <c r="GI168" s="4"/>
      <c r="GJ168" s="4"/>
      <c r="GK168" s="4"/>
      <c r="GL168" s="4"/>
      <c r="GM168" s="4"/>
      <c r="GN168" s="4"/>
      <c r="GO168" s="4"/>
      <c r="GP168" s="4"/>
      <c r="GQ168" s="4"/>
      <c r="GR168" s="4"/>
      <c r="GS168" s="4"/>
      <c r="GT168" s="4"/>
      <c r="GU168" s="4"/>
      <c r="GV168" s="4"/>
      <c r="GW168" s="4"/>
      <c r="GX168" s="4"/>
      <c r="GY168" s="4"/>
      <c r="GZ168" s="4"/>
      <c r="HA168" s="4"/>
      <c r="HB168" s="4"/>
      <c r="HC168" s="4"/>
      <c r="HD168" s="4"/>
      <c r="HE168" s="4"/>
      <c r="HF168" s="4"/>
      <c r="HG168" s="4"/>
      <c r="HH168" s="4"/>
      <c r="HI168" s="4"/>
      <c r="HJ168" s="4"/>
      <c r="HK168" s="4"/>
      <c r="HL168" s="4"/>
      <c r="HM168" s="4"/>
      <c r="HN168" s="4"/>
      <c r="HO168" s="4"/>
      <c r="HP168" s="4"/>
      <c r="HQ168" s="4"/>
      <c r="HR168" s="4"/>
      <c r="HS168" s="4"/>
      <c r="HT168" s="4"/>
      <c r="HU168" s="4"/>
      <c r="HV168" s="4"/>
      <c r="HW168" s="4"/>
      <c r="HX168" s="4"/>
      <c r="HY168" s="4"/>
      <c r="HZ168" s="4"/>
      <c r="IA168" s="4"/>
      <c r="IB168" s="4"/>
      <c r="IC168" s="4"/>
      <c r="ID168" s="4"/>
      <c r="IE168" s="4"/>
      <c r="IF168" s="4"/>
    </row>
    <row r="169" spans="1:240">
      <c r="A169" s="560" t="s">
        <v>326</v>
      </c>
      <c r="B169" s="578" t="s">
        <v>26</v>
      </c>
      <c r="C169" s="645">
        <v>25</v>
      </c>
      <c r="D169" s="588" t="s">
        <v>327</v>
      </c>
      <c r="E169" s="588" t="s">
        <v>328</v>
      </c>
      <c r="F169" s="547">
        <v>1</v>
      </c>
      <c r="G169" s="547">
        <v>1</v>
      </c>
      <c r="H169" s="547">
        <v>1</v>
      </c>
      <c r="I169" s="548">
        <v>1</v>
      </c>
      <c r="J169" s="548">
        <v>1</v>
      </c>
      <c r="K169" s="548">
        <v>1</v>
      </c>
      <c r="L169" s="548">
        <v>1</v>
      </c>
      <c r="M169" s="548">
        <v>0</v>
      </c>
      <c r="N169" s="528">
        <f>SUM(F169:M169)</f>
        <v>7</v>
      </c>
      <c r="O169" s="544">
        <f>'2-COMPOSIÇÃO_CUSTO_UNITÁRIO'!H238</f>
        <v>57.754271000000003</v>
      </c>
      <c r="P169" s="522">
        <f t="shared" si="10"/>
        <v>404.27989700000001</v>
      </c>
      <c r="Q169" s="460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  <c r="CA169" s="4"/>
      <c r="CB169" s="4"/>
      <c r="CC169" s="4"/>
      <c r="CD169" s="4"/>
      <c r="CE169" s="4"/>
      <c r="CF169" s="4"/>
      <c r="CG169" s="4"/>
      <c r="CH169" s="4"/>
      <c r="CI169" s="4"/>
      <c r="CJ169" s="4"/>
      <c r="CK169" s="4"/>
      <c r="CL169" s="4"/>
      <c r="CM169" s="4"/>
      <c r="CN169" s="4"/>
      <c r="CO169" s="4"/>
      <c r="CP169" s="4"/>
      <c r="CQ169" s="4"/>
      <c r="CR169" s="4"/>
      <c r="CS169" s="4"/>
      <c r="CT169" s="4"/>
      <c r="CU169" s="4"/>
      <c r="CV169" s="4"/>
      <c r="CW169" s="4"/>
      <c r="CX169" s="4"/>
      <c r="CY169" s="4"/>
      <c r="CZ169" s="4"/>
      <c r="DA169" s="4"/>
      <c r="DB169" s="4"/>
      <c r="DC169" s="4"/>
      <c r="DD169" s="4"/>
      <c r="DE169" s="4"/>
      <c r="DF169" s="4"/>
      <c r="DG169" s="4"/>
      <c r="DH169" s="4"/>
      <c r="DI169" s="4"/>
      <c r="DJ169" s="4"/>
      <c r="DK169" s="4"/>
      <c r="DL169" s="4"/>
      <c r="DM169" s="4"/>
      <c r="DN169" s="4"/>
      <c r="DO169" s="4"/>
      <c r="DP169" s="4"/>
      <c r="DQ169" s="4"/>
      <c r="DR169" s="4"/>
      <c r="DS169" s="4"/>
      <c r="DT169" s="4"/>
      <c r="DU169" s="4"/>
      <c r="DV169" s="4"/>
      <c r="DW169" s="4"/>
      <c r="DX169" s="4"/>
      <c r="DY169" s="4"/>
      <c r="DZ169" s="4"/>
      <c r="EA169" s="4"/>
      <c r="EB169" s="4"/>
      <c r="EC169" s="4"/>
      <c r="ED169" s="4"/>
      <c r="EE169" s="4"/>
      <c r="EF169" s="4"/>
      <c r="EG169" s="4"/>
      <c r="EH169" s="4"/>
      <c r="EI169" s="4"/>
      <c r="EJ169" s="4"/>
      <c r="EK169" s="4"/>
      <c r="EL169" s="4"/>
      <c r="EM169" s="4"/>
      <c r="EN169" s="4"/>
      <c r="EO169" s="4"/>
      <c r="EP169" s="4"/>
      <c r="EQ169" s="4"/>
      <c r="ER169" s="4"/>
      <c r="ES169" s="4"/>
      <c r="ET169" s="4"/>
      <c r="EU169" s="4"/>
      <c r="EV169" s="4"/>
      <c r="EW169" s="4"/>
      <c r="EX169" s="4"/>
      <c r="EY169" s="4"/>
      <c r="EZ169" s="4"/>
      <c r="FA169" s="4"/>
      <c r="FB169" s="4"/>
      <c r="FC169" s="4"/>
      <c r="FD169" s="4"/>
      <c r="FE169" s="4"/>
      <c r="FF169" s="4"/>
      <c r="FG169" s="4"/>
      <c r="FH169" s="4"/>
      <c r="FI169" s="4"/>
      <c r="FJ169" s="4"/>
      <c r="FK169" s="4"/>
      <c r="FL169" s="4"/>
      <c r="FM169" s="4"/>
      <c r="FN169" s="4"/>
      <c r="FO169" s="4"/>
      <c r="FP169" s="4"/>
      <c r="FQ169" s="4"/>
      <c r="FR169" s="4"/>
      <c r="FS169" s="4"/>
      <c r="FT169" s="4"/>
      <c r="FU169" s="4"/>
      <c r="FV169" s="4"/>
      <c r="FW169" s="4"/>
      <c r="FX169" s="4"/>
      <c r="FY169" s="4"/>
      <c r="FZ169" s="4"/>
      <c r="GA169" s="4"/>
      <c r="GB169" s="4"/>
      <c r="GC169" s="4"/>
      <c r="GD169" s="4"/>
      <c r="GE169" s="4"/>
      <c r="GF169" s="4"/>
      <c r="GG169" s="4"/>
      <c r="GH169" s="4"/>
      <c r="GI169" s="4"/>
      <c r="GJ169" s="4"/>
      <c r="GK169" s="4"/>
      <c r="GL169" s="4"/>
      <c r="GM169" s="4"/>
      <c r="GN169" s="4"/>
      <c r="GO169" s="4"/>
      <c r="GP169" s="4"/>
      <c r="GQ169" s="4"/>
      <c r="GR169" s="4"/>
      <c r="GS169" s="4"/>
      <c r="GT169" s="4"/>
      <c r="GU169" s="4"/>
      <c r="GV169" s="4"/>
      <c r="GW169" s="4"/>
      <c r="GX169" s="4"/>
      <c r="GY169" s="4"/>
      <c r="GZ169" s="4"/>
      <c r="HA169" s="4"/>
      <c r="HB169" s="4"/>
      <c r="HC169" s="4"/>
      <c r="HD169" s="4"/>
      <c r="HE169" s="4"/>
      <c r="HF169" s="4"/>
      <c r="HG169" s="4"/>
      <c r="HH169" s="4"/>
      <c r="HI169" s="4"/>
      <c r="HJ169" s="4"/>
      <c r="HK169" s="4"/>
      <c r="HL169" s="4"/>
      <c r="HM169" s="4"/>
      <c r="HN169" s="4"/>
      <c r="HO169" s="4"/>
      <c r="HP169" s="4"/>
      <c r="HQ169" s="4"/>
      <c r="HR169" s="4"/>
      <c r="HS169" s="4"/>
      <c r="HT169" s="4"/>
      <c r="HU169" s="4"/>
      <c r="HV169" s="4"/>
      <c r="HW169" s="4"/>
      <c r="HX169" s="4"/>
      <c r="HY169" s="4"/>
      <c r="HZ169" s="4"/>
      <c r="IA169" s="4"/>
      <c r="IB169" s="4"/>
      <c r="IC169" s="4"/>
      <c r="ID169" s="4"/>
      <c r="IE169" s="4"/>
      <c r="IF169" s="4"/>
    </row>
    <row r="170" spans="1:240">
      <c r="A170" s="198" t="s">
        <v>528</v>
      </c>
      <c r="B170" s="583" t="s">
        <v>36</v>
      </c>
      <c r="C170" s="652">
        <v>101749</v>
      </c>
      <c r="D170" s="587" t="s">
        <v>916</v>
      </c>
      <c r="E170" s="600" t="s">
        <v>55</v>
      </c>
      <c r="F170" s="554">
        <v>8</v>
      </c>
      <c r="G170" s="554">
        <v>0</v>
      </c>
      <c r="H170" s="554">
        <v>0</v>
      </c>
      <c r="I170" s="554">
        <v>0</v>
      </c>
      <c r="J170" s="554">
        <v>0</v>
      </c>
      <c r="K170" s="554">
        <v>0</v>
      </c>
      <c r="L170" s="554">
        <v>0</v>
      </c>
      <c r="M170" s="554">
        <v>0</v>
      </c>
      <c r="N170" s="528">
        <f>SUM(F170:M170)</f>
        <v>8</v>
      </c>
      <c r="O170" s="979">
        <v>50.35</v>
      </c>
      <c r="P170" s="522">
        <f t="shared" si="10"/>
        <v>402.8</v>
      </c>
      <c r="Q170" s="460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  <c r="CA170" s="4"/>
      <c r="CB170" s="4"/>
      <c r="CC170" s="4"/>
      <c r="CD170" s="4"/>
      <c r="CE170" s="4"/>
      <c r="CF170" s="4"/>
      <c r="CG170" s="4"/>
      <c r="CH170" s="4"/>
      <c r="CI170" s="4"/>
      <c r="CJ170" s="4"/>
      <c r="CK170" s="4"/>
      <c r="CL170" s="4"/>
      <c r="CM170" s="4"/>
      <c r="CN170" s="4"/>
      <c r="CO170" s="4"/>
      <c r="CP170" s="4"/>
      <c r="CQ170" s="4"/>
      <c r="CR170" s="4"/>
      <c r="CS170" s="4"/>
      <c r="CT170" s="4"/>
      <c r="CU170" s="4"/>
      <c r="CV170" s="4"/>
      <c r="CW170" s="4"/>
      <c r="CX170" s="4"/>
      <c r="CY170" s="4"/>
      <c r="CZ170" s="4"/>
      <c r="DA170" s="4"/>
      <c r="DB170" s="4"/>
      <c r="DC170" s="4"/>
      <c r="DD170" s="4"/>
      <c r="DE170" s="4"/>
      <c r="DF170" s="4"/>
      <c r="DG170" s="4"/>
      <c r="DH170" s="4"/>
      <c r="DI170" s="4"/>
      <c r="DJ170" s="4"/>
      <c r="DK170" s="4"/>
      <c r="DL170" s="4"/>
      <c r="DM170" s="4"/>
      <c r="DN170" s="4"/>
      <c r="DO170" s="4"/>
      <c r="DP170" s="4"/>
      <c r="DQ170" s="4"/>
      <c r="DR170" s="4"/>
      <c r="DS170" s="4"/>
      <c r="DT170" s="4"/>
      <c r="DU170" s="4"/>
      <c r="DV170" s="4"/>
      <c r="DW170" s="4"/>
      <c r="DX170" s="4"/>
      <c r="DY170" s="4"/>
      <c r="DZ170" s="4"/>
      <c r="EA170" s="4"/>
      <c r="EB170" s="4"/>
      <c r="EC170" s="4"/>
      <c r="ED170" s="4"/>
      <c r="EE170" s="4"/>
      <c r="EF170" s="4"/>
      <c r="EG170" s="4"/>
      <c r="EH170" s="4"/>
      <c r="EI170" s="4"/>
      <c r="EJ170" s="4"/>
      <c r="EK170" s="4"/>
      <c r="EL170" s="4"/>
      <c r="EM170" s="4"/>
      <c r="EN170" s="4"/>
      <c r="EO170" s="4"/>
      <c r="EP170" s="4"/>
      <c r="EQ170" s="4"/>
      <c r="ER170" s="4"/>
      <c r="ES170" s="4"/>
      <c r="ET170" s="4"/>
      <c r="EU170" s="4"/>
      <c r="EV170" s="4"/>
      <c r="EW170" s="4"/>
      <c r="EX170" s="4"/>
      <c r="EY170" s="4"/>
      <c r="EZ170" s="4"/>
      <c r="FA170" s="4"/>
      <c r="FB170" s="4"/>
      <c r="FC170" s="4"/>
      <c r="FD170" s="4"/>
      <c r="FE170" s="4"/>
      <c r="FF170" s="4"/>
      <c r="FG170" s="4"/>
      <c r="FH170" s="4"/>
      <c r="FI170" s="4"/>
      <c r="FJ170" s="4"/>
      <c r="FK170" s="4"/>
      <c r="FL170" s="4"/>
      <c r="FM170" s="4"/>
      <c r="FN170" s="4"/>
      <c r="FO170" s="4"/>
      <c r="FP170" s="4"/>
      <c r="FQ170" s="4"/>
      <c r="FR170" s="4"/>
      <c r="FS170" s="4"/>
      <c r="FT170" s="4"/>
      <c r="FU170" s="4"/>
      <c r="FV170" s="4"/>
      <c r="FW170" s="4"/>
      <c r="FX170" s="4"/>
      <c r="FY170" s="4"/>
      <c r="FZ170" s="4"/>
      <c r="GA170" s="4"/>
      <c r="GB170" s="4"/>
      <c r="GC170" s="4"/>
      <c r="GD170" s="4"/>
      <c r="GE170" s="4"/>
      <c r="GF170" s="4"/>
      <c r="GG170" s="4"/>
      <c r="GH170" s="4"/>
      <c r="GI170" s="4"/>
      <c r="GJ170" s="4"/>
      <c r="GK170" s="4"/>
      <c r="GL170" s="4"/>
      <c r="GM170" s="4"/>
      <c r="GN170" s="4"/>
      <c r="GO170" s="4"/>
      <c r="GP170" s="4"/>
      <c r="GQ170" s="4"/>
      <c r="GR170" s="4"/>
      <c r="GS170" s="4"/>
      <c r="GT170" s="4"/>
      <c r="GU170" s="4"/>
      <c r="GV170" s="4"/>
      <c r="GW170" s="4"/>
      <c r="GX170" s="4"/>
      <c r="GY170" s="4"/>
      <c r="GZ170" s="4"/>
      <c r="HA170" s="4"/>
      <c r="HB170" s="4"/>
      <c r="HC170" s="4"/>
      <c r="HD170" s="4"/>
      <c r="HE170" s="4"/>
      <c r="HF170" s="4"/>
      <c r="HG170" s="4"/>
      <c r="HH170" s="4"/>
      <c r="HI170" s="4"/>
      <c r="HJ170" s="4"/>
      <c r="HK170" s="4"/>
      <c r="HL170" s="4"/>
      <c r="HM170" s="4"/>
      <c r="HN170" s="4"/>
      <c r="HO170" s="4"/>
      <c r="HP170" s="4"/>
      <c r="HQ170" s="4"/>
      <c r="HR170" s="4"/>
      <c r="HS170" s="4"/>
      <c r="HT170" s="4"/>
      <c r="HU170" s="4"/>
      <c r="HV170" s="4"/>
      <c r="HW170" s="4"/>
      <c r="HX170" s="4"/>
      <c r="HY170" s="4"/>
      <c r="HZ170" s="4"/>
      <c r="IA170" s="4"/>
      <c r="IB170" s="4"/>
      <c r="IC170" s="4"/>
      <c r="ID170" s="4"/>
      <c r="IE170" s="4"/>
      <c r="IF170" s="4"/>
    </row>
    <row r="171" spans="1:240" ht="22.5">
      <c r="A171" s="560" t="s">
        <v>411</v>
      </c>
      <c r="B171" s="578" t="s">
        <v>36</v>
      </c>
      <c r="C171" s="645">
        <v>92701</v>
      </c>
      <c r="D171" s="592" t="s">
        <v>915</v>
      </c>
      <c r="E171" s="600" t="s">
        <v>102</v>
      </c>
      <c r="F171" s="521">
        <v>2</v>
      </c>
      <c r="G171" s="521">
        <v>2</v>
      </c>
      <c r="H171" s="521">
        <v>2</v>
      </c>
      <c r="I171" s="521">
        <v>2</v>
      </c>
      <c r="J171" s="521">
        <v>2</v>
      </c>
      <c r="K171" s="521">
        <v>2</v>
      </c>
      <c r="L171" s="521">
        <v>2</v>
      </c>
      <c r="M171" s="521">
        <v>0</v>
      </c>
      <c r="N171" s="528">
        <f>SUM(F171:M171)</f>
        <v>14</v>
      </c>
      <c r="O171" s="544">
        <v>28.34</v>
      </c>
      <c r="P171" s="522">
        <f t="shared" si="10"/>
        <v>396.76</v>
      </c>
      <c r="Q171" s="460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  <c r="CA171" s="4"/>
      <c r="CB171" s="4"/>
      <c r="CC171" s="4"/>
      <c r="CD171" s="4"/>
      <c r="CE171" s="4"/>
      <c r="CF171" s="4"/>
      <c r="CG171" s="4"/>
      <c r="CH171" s="4"/>
      <c r="CI171" s="4"/>
      <c r="CJ171" s="4"/>
      <c r="CK171" s="4"/>
      <c r="CL171" s="4"/>
      <c r="CM171" s="4"/>
      <c r="CN171" s="4"/>
      <c r="CO171" s="4"/>
      <c r="CP171" s="4"/>
      <c r="CQ171" s="4"/>
      <c r="CR171" s="4"/>
      <c r="CS171" s="4"/>
      <c r="CT171" s="4"/>
      <c r="CU171" s="4"/>
      <c r="CV171" s="4"/>
      <c r="CW171" s="4"/>
      <c r="CX171" s="4"/>
      <c r="CY171" s="4"/>
      <c r="CZ171" s="4"/>
      <c r="DA171" s="4"/>
      <c r="DB171" s="4"/>
      <c r="DC171" s="4"/>
      <c r="DD171" s="4"/>
      <c r="DE171" s="4"/>
      <c r="DF171" s="4"/>
      <c r="DG171" s="4"/>
      <c r="DH171" s="4"/>
      <c r="DI171" s="4"/>
      <c r="DJ171" s="4"/>
      <c r="DK171" s="4"/>
      <c r="DL171" s="4"/>
      <c r="DM171" s="4"/>
      <c r="DN171" s="4"/>
      <c r="DO171" s="4"/>
      <c r="DP171" s="4"/>
      <c r="DQ171" s="4"/>
      <c r="DR171" s="4"/>
      <c r="DS171" s="4"/>
      <c r="DT171" s="4"/>
      <c r="DU171" s="4"/>
      <c r="DV171" s="4"/>
      <c r="DW171" s="4"/>
      <c r="DX171" s="4"/>
      <c r="DY171" s="4"/>
      <c r="DZ171" s="4"/>
      <c r="EA171" s="4"/>
      <c r="EB171" s="4"/>
      <c r="EC171" s="4"/>
      <c r="ED171" s="4"/>
      <c r="EE171" s="4"/>
      <c r="EF171" s="4"/>
      <c r="EG171" s="4"/>
      <c r="EH171" s="4"/>
      <c r="EI171" s="4"/>
      <c r="EJ171" s="4"/>
      <c r="EK171" s="4"/>
      <c r="EL171" s="4"/>
      <c r="EM171" s="4"/>
      <c r="EN171" s="4"/>
      <c r="EO171" s="4"/>
      <c r="EP171" s="4"/>
      <c r="EQ171" s="4"/>
      <c r="ER171" s="4"/>
      <c r="ES171" s="4"/>
      <c r="ET171" s="4"/>
      <c r="EU171" s="4"/>
      <c r="EV171" s="4"/>
      <c r="EW171" s="4"/>
      <c r="EX171" s="4"/>
      <c r="EY171" s="4"/>
      <c r="EZ171" s="4"/>
      <c r="FA171" s="4"/>
      <c r="FB171" s="4"/>
      <c r="FC171" s="4"/>
      <c r="FD171" s="4"/>
      <c r="FE171" s="4"/>
      <c r="FF171" s="4"/>
      <c r="FG171" s="4"/>
      <c r="FH171" s="4"/>
      <c r="FI171" s="4"/>
      <c r="FJ171" s="4"/>
      <c r="FK171" s="4"/>
      <c r="FL171" s="4"/>
      <c r="FM171" s="4"/>
      <c r="FN171" s="4"/>
      <c r="FO171" s="4"/>
      <c r="FP171" s="4"/>
      <c r="FQ171" s="4"/>
      <c r="FR171" s="4"/>
      <c r="FS171" s="4"/>
      <c r="FT171" s="4"/>
      <c r="FU171" s="4"/>
      <c r="FV171" s="4"/>
      <c r="FW171" s="4"/>
      <c r="FX171" s="4"/>
      <c r="FY171" s="4"/>
      <c r="FZ171" s="4"/>
      <c r="GA171" s="4"/>
      <c r="GB171" s="4"/>
      <c r="GC171" s="4"/>
      <c r="GD171" s="4"/>
      <c r="GE171" s="4"/>
      <c r="GF171" s="4"/>
      <c r="GG171" s="4"/>
      <c r="GH171" s="4"/>
      <c r="GI171" s="4"/>
      <c r="GJ171" s="4"/>
      <c r="GK171" s="4"/>
      <c r="GL171" s="4"/>
      <c r="GM171" s="4"/>
      <c r="GN171" s="4"/>
      <c r="GO171" s="4"/>
      <c r="GP171" s="4"/>
      <c r="GQ171" s="4"/>
      <c r="GR171" s="4"/>
      <c r="GS171" s="4"/>
      <c r="GT171" s="4"/>
      <c r="GU171" s="4"/>
      <c r="GV171" s="4"/>
      <c r="GW171" s="4"/>
      <c r="GX171" s="4"/>
      <c r="GY171" s="4"/>
      <c r="GZ171" s="4"/>
      <c r="HA171" s="4"/>
      <c r="HB171" s="4"/>
      <c r="HC171" s="4"/>
      <c r="HD171" s="4"/>
      <c r="HE171" s="4"/>
      <c r="HF171" s="4"/>
      <c r="HG171" s="4"/>
      <c r="HH171" s="4"/>
      <c r="HI171" s="4"/>
      <c r="HJ171" s="4"/>
      <c r="HK171" s="4"/>
      <c r="HL171" s="4"/>
      <c r="HM171" s="4"/>
      <c r="HN171" s="4"/>
      <c r="HO171" s="4"/>
      <c r="HP171" s="4"/>
      <c r="HQ171" s="4"/>
      <c r="HR171" s="4"/>
      <c r="HS171" s="4"/>
      <c r="HT171" s="4"/>
      <c r="HU171" s="4"/>
      <c r="HV171" s="4"/>
      <c r="HW171" s="4"/>
      <c r="HX171" s="4"/>
      <c r="HY171" s="4"/>
      <c r="HZ171" s="4"/>
      <c r="IA171" s="4"/>
      <c r="IB171" s="4"/>
      <c r="IC171" s="4"/>
      <c r="ID171" s="4"/>
      <c r="IE171" s="4"/>
      <c r="IF171" s="4"/>
    </row>
    <row r="172" spans="1:240" ht="67.5">
      <c r="A172" s="560" t="s">
        <v>86</v>
      </c>
      <c r="B172" s="568" t="s">
        <v>36</v>
      </c>
      <c r="C172" s="623" t="s">
        <v>87</v>
      </c>
      <c r="D172" s="427" t="s">
        <v>88</v>
      </c>
      <c r="E172" s="163" t="s">
        <v>51</v>
      </c>
      <c r="F172" s="521">
        <v>2</v>
      </c>
      <c r="G172" s="521">
        <v>2</v>
      </c>
      <c r="H172" s="521">
        <v>2</v>
      </c>
      <c r="I172" s="521">
        <v>2</v>
      </c>
      <c r="J172" s="521">
        <v>2</v>
      </c>
      <c r="K172" s="521">
        <v>2</v>
      </c>
      <c r="L172" s="521">
        <v>2</v>
      </c>
      <c r="M172" s="521">
        <v>2</v>
      </c>
      <c r="N172" s="521">
        <f>SUM(F172:L172)</f>
        <v>14</v>
      </c>
      <c r="O172" s="451">
        <v>27.98</v>
      </c>
      <c r="P172" s="522">
        <f t="shared" si="10"/>
        <v>391.72</v>
      </c>
      <c r="Q172" s="460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  <c r="CA172" s="4"/>
      <c r="CB172" s="4"/>
      <c r="CC172" s="4"/>
      <c r="CD172" s="4"/>
      <c r="CE172" s="4"/>
      <c r="CF172" s="4"/>
      <c r="CG172" s="4"/>
      <c r="CH172" s="4"/>
      <c r="CI172" s="4"/>
      <c r="CJ172" s="4"/>
      <c r="CK172" s="4"/>
      <c r="CL172" s="4"/>
      <c r="CM172" s="4"/>
      <c r="CN172" s="4"/>
      <c r="CO172" s="4"/>
      <c r="CP172" s="4"/>
      <c r="CQ172" s="4"/>
      <c r="CR172" s="4"/>
      <c r="CS172" s="4"/>
      <c r="CT172" s="4"/>
      <c r="CU172" s="4"/>
      <c r="CV172" s="4"/>
      <c r="CW172" s="4"/>
      <c r="CX172" s="4"/>
      <c r="CY172" s="4"/>
      <c r="CZ172" s="4"/>
      <c r="DA172" s="4"/>
      <c r="DB172" s="4"/>
      <c r="DC172" s="4"/>
      <c r="DD172" s="4"/>
      <c r="DE172" s="4"/>
      <c r="DF172" s="4"/>
      <c r="DG172" s="4"/>
      <c r="DH172" s="4"/>
      <c r="DI172" s="4"/>
      <c r="DJ172" s="4"/>
      <c r="DK172" s="4"/>
      <c r="DL172" s="4"/>
      <c r="DM172" s="4"/>
      <c r="DN172" s="4"/>
      <c r="DO172" s="4"/>
      <c r="DP172" s="4"/>
      <c r="DQ172" s="4"/>
      <c r="DR172" s="4"/>
      <c r="DS172" s="4"/>
      <c r="DT172" s="4"/>
      <c r="DU172" s="4"/>
      <c r="DV172" s="4"/>
      <c r="DW172" s="4"/>
      <c r="DX172" s="4"/>
      <c r="DY172" s="4"/>
      <c r="DZ172" s="4"/>
      <c r="EA172" s="4"/>
      <c r="EB172" s="4"/>
      <c r="EC172" s="4"/>
      <c r="ED172" s="4"/>
      <c r="EE172" s="4"/>
      <c r="EF172" s="4"/>
      <c r="EG172" s="4"/>
      <c r="EH172" s="4"/>
      <c r="EI172" s="4"/>
      <c r="EJ172" s="4"/>
      <c r="EK172" s="4"/>
      <c r="EL172" s="4"/>
      <c r="EM172" s="4"/>
      <c r="EN172" s="4"/>
      <c r="EO172" s="4"/>
      <c r="EP172" s="4"/>
      <c r="EQ172" s="4"/>
      <c r="ER172" s="4"/>
      <c r="ES172" s="4"/>
      <c r="ET172" s="4"/>
      <c r="EU172" s="4"/>
      <c r="EV172" s="4"/>
      <c r="EW172" s="4"/>
      <c r="EX172" s="4"/>
      <c r="EY172" s="4"/>
      <c r="EZ172" s="4"/>
      <c r="FA172" s="4"/>
      <c r="FB172" s="4"/>
      <c r="FC172" s="4"/>
      <c r="FD172" s="4"/>
      <c r="FE172" s="4"/>
      <c r="FF172" s="4"/>
      <c r="FG172" s="4"/>
      <c r="FH172" s="4"/>
      <c r="FI172" s="4"/>
      <c r="FJ172" s="4"/>
      <c r="FK172" s="4"/>
      <c r="FL172" s="4"/>
      <c r="FM172" s="4"/>
      <c r="FN172" s="4"/>
      <c r="FO172" s="4"/>
      <c r="FP172" s="4"/>
      <c r="FQ172" s="4"/>
      <c r="FR172" s="4"/>
      <c r="FS172" s="4"/>
      <c r="FT172" s="4"/>
      <c r="FU172" s="4"/>
      <c r="FV172" s="4"/>
      <c r="FW172" s="4"/>
      <c r="FX172" s="4"/>
      <c r="FY172" s="4"/>
      <c r="FZ172" s="4"/>
      <c r="GA172" s="4"/>
      <c r="GB172" s="4"/>
      <c r="GC172" s="4"/>
      <c r="GD172" s="4"/>
      <c r="GE172" s="4"/>
      <c r="GF172" s="4"/>
      <c r="GG172" s="4"/>
      <c r="GH172" s="4"/>
      <c r="GI172" s="4"/>
      <c r="GJ172" s="4"/>
      <c r="GK172" s="4"/>
      <c r="GL172" s="4"/>
      <c r="GM172" s="4"/>
      <c r="GN172" s="4"/>
      <c r="GO172" s="4"/>
      <c r="GP172" s="4"/>
      <c r="GQ172" s="4"/>
      <c r="GR172" s="4"/>
      <c r="GS172" s="4"/>
      <c r="GT172" s="4"/>
      <c r="GU172" s="4"/>
      <c r="GV172" s="4"/>
      <c r="GW172" s="4"/>
      <c r="GX172" s="4"/>
      <c r="GY172" s="4"/>
      <c r="GZ172" s="4"/>
      <c r="HA172" s="4"/>
      <c r="HB172" s="4"/>
      <c r="HC172" s="4"/>
      <c r="HD172" s="4"/>
      <c r="HE172" s="4"/>
      <c r="HF172" s="4"/>
      <c r="HG172" s="4"/>
      <c r="HH172" s="4"/>
      <c r="HI172" s="4"/>
      <c r="HJ172" s="4"/>
      <c r="HK172" s="4"/>
      <c r="HL172" s="4"/>
      <c r="HM172" s="4"/>
      <c r="HN172" s="4"/>
      <c r="HO172" s="4"/>
      <c r="HP172" s="4"/>
      <c r="HQ172" s="4"/>
      <c r="HR172" s="4"/>
      <c r="HS172" s="4"/>
      <c r="HT172" s="4"/>
      <c r="HU172" s="4"/>
      <c r="HV172" s="4"/>
      <c r="HW172" s="4"/>
      <c r="HX172" s="4"/>
      <c r="HY172" s="4"/>
      <c r="HZ172" s="4"/>
      <c r="IA172" s="4"/>
      <c r="IB172" s="4"/>
      <c r="IC172" s="4"/>
      <c r="ID172" s="4"/>
      <c r="IE172" s="4"/>
      <c r="IF172" s="4"/>
    </row>
    <row r="173" spans="1:240" ht="45">
      <c r="A173" s="560" t="s">
        <v>494</v>
      </c>
      <c r="B173" s="578" t="s">
        <v>36</v>
      </c>
      <c r="C173" s="645">
        <v>100758</v>
      </c>
      <c r="D173" s="587" t="s">
        <v>239</v>
      </c>
      <c r="E173" s="588" t="s">
        <v>336</v>
      </c>
      <c r="F173" s="980">
        <v>0.35</v>
      </c>
      <c r="G173" s="980">
        <v>0.35</v>
      </c>
      <c r="H173" s="980">
        <v>0.35</v>
      </c>
      <c r="I173" s="980">
        <v>0.35</v>
      </c>
      <c r="J173" s="980">
        <v>0.35</v>
      </c>
      <c r="K173" s="980">
        <v>0.35</v>
      </c>
      <c r="L173" s="980">
        <v>0.35</v>
      </c>
      <c r="M173" s="980">
        <v>7</v>
      </c>
      <c r="N173" s="545">
        <f t="shared" ref="N173:N182" si="12">SUM(F173:M173)</f>
        <v>9.4499999999999993</v>
      </c>
      <c r="O173" s="980">
        <v>41.05</v>
      </c>
      <c r="P173" s="551">
        <f t="shared" si="10"/>
        <v>387.92249999999996</v>
      </c>
      <c r="Q173" s="460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  <c r="CA173" s="4"/>
      <c r="CB173" s="4"/>
      <c r="CC173" s="4"/>
      <c r="CD173" s="4"/>
      <c r="CE173" s="4"/>
      <c r="CF173" s="4"/>
      <c r="CG173" s="4"/>
      <c r="CH173" s="4"/>
      <c r="CI173" s="4"/>
      <c r="CJ173" s="4"/>
      <c r="CK173" s="4"/>
      <c r="CL173" s="4"/>
      <c r="CM173" s="4"/>
      <c r="CN173" s="4"/>
      <c r="CO173" s="4"/>
      <c r="CP173" s="4"/>
      <c r="CQ173" s="4"/>
      <c r="CR173" s="4"/>
      <c r="CS173" s="4"/>
      <c r="CT173" s="4"/>
      <c r="CU173" s="4"/>
      <c r="CV173" s="4"/>
      <c r="CW173" s="4"/>
      <c r="CX173" s="4"/>
      <c r="CY173" s="4"/>
      <c r="CZ173" s="4"/>
      <c r="DA173" s="4"/>
      <c r="DB173" s="4"/>
      <c r="DC173" s="4"/>
      <c r="DD173" s="4"/>
      <c r="DE173" s="4"/>
      <c r="DF173" s="4"/>
      <c r="DG173" s="4"/>
      <c r="DH173" s="4"/>
      <c r="DI173" s="4"/>
      <c r="DJ173" s="4"/>
      <c r="DK173" s="4"/>
      <c r="DL173" s="4"/>
      <c r="DM173" s="4"/>
      <c r="DN173" s="4"/>
      <c r="DO173" s="4"/>
      <c r="DP173" s="4"/>
      <c r="DQ173" s="4"/>
      <c r="DR173" s="4"/>
      <c r="DS173" s="4"/>
      <c r="DT173" s="4"/>
      <c r="DU173" s="4"/>
      <c r="DV173" s="4"/>
      <c r="DW173" s="4"/>
      <c r="DX173" s="4"/>
      <c r="DY173" s="4"/>
      <c r="DZ173" s="4"/>
      <c r="EA173" s="4"/>
      <c r="EB173" s="4"/>
      <c r="EC173" s="4"/>
      <c r="ED173" s="4"/>
      <c r="EE173" s="4"/>
      <c r="EF173" s="4"/>
      <c r="EG173" s="4"/>
      <c r="EH173" s="4"/>
      <c r="EI173" s="4"/>
      <c r="EJ173" s="4"/>
      <c r="EK173" s="4"/>
      <c r="EL173" s="4"/>
      <c r="EM173" s="4"/>
      <c r="EN173" s="4"/>
      <c r="EO173" s="4"/>
      <c r="EP173" s="4"/>
      <c r="EQ173" s="4"/>
      <c r="ER173" s="4"/>
      <c r="ES173" s="4"/>
      <c r="ET173" s="4"/>
      <c r="EU173" s="4"/>
      <c r="EV173" s="4"/>
      <c r="EW173" s="4"/>
      <c r="EX173" s="4"/>
      <c r="EY173" s="4"/>
      <c r="EZ173" s="4"/>
      <c r="FA173" s="4"/>
      <c r="FB173" s="4"/>
      <c r="FC173" s="4"/>
      <c r="FD173" s="4"/>
      <c r="FE173" s="4"/>
      <c r="FF173" s="4"/>
      <c r="FG173" s="4"/>
      <c r="FH173" s="4"/>
      <c r="FI173" s="4"/>
      <c r="FJ173" s="4"/>
      <c r="FK173" s="4"/>
      <c r="FL173" s="4"/>
      <c r="FM173" s="4"/>
      <c r="FN173" s="4"/>
      <c r="FO173" s="4"/>
      <c r="FP173" s="4"/>
      <c r="FQ173" s="4"/>
      <c r="FR173" s="4"/>
      <c r="FS173" s="4"/>
      <c r="FT173" s="4"/>
      <c r="FU173" s="4"/>
      <c r="FV173" s="4"/>
      <c r="FW173" s="4"/>
      <c r="FX173" s="4"/>
      <c r="FY173" s="4"/>
      <c r="FZ173" s="4"/>
      <c r="GA173" s="4"/>
      <c r="GB173" s="4"/>
      <c r="GC173" s="4"/>
      <c r="GD173" s="4"/>
      <c r="GE173" s="4"/>
      <c r="GF173" s="4"/>
      <c r="GG173" s="4"/>
      <c r="GH173" s="4"/>
      <c r="GI173" s="4"/>
      <c r="GJ173" s="4"/>
      <c r="GK173" s="4"/>
      <c r="GL173" s="4"/>
      <c r="GM173" s="4"/>
      <c r="GN173" s="4"/>
      <c r="GO173" s="4"/>
      <c r="GP173" s="4"/>
      <c r="GQ173" s="4"/>
      <c r="GR173" s="4"/>
      <c r="GS173" s="4"/>
      <c r="GT173" s="4"/>
      <c r="GU173" s="4"/>
      <c r="GV173" s="4"/>
      <c r="GW173" s="4"/>
      <c r="GX173" s="4"/>
      <c r="GY173" s="4"/>
      <c r="GZ173" s="4"/>
      <c r="HA173" s="4"/>
      <c r="HB173" s="4"/>
      <c r="HC173" s="4"/>
      <c r="HD173" s="4"/>
      <c r="HE173" s="4"/>
      <c r="HF173" s="4"/>
      <c r="HG173" s="4"/>
      <c r="HH173" s="4"/>
      <c r="HI173" s="4"/>
      <c r="HJ173" s="4"/>
      <c r="HK173" s="4"/>
      <c r="HL173" s="4"/>
      <c r="HM173" s="4"/>
      <c r="HN173" s="4"/>
      <c r="HO173" s="4"/>
      <c r="HP173" s="4"/>
      <c r="HQ173" s="4"/>
      <c r="HR173" s="4"/>
      <c r="HS173" s="4"/>
      <c r="HT173" s="4"/>
      <c r="HU173" s="4"/>
      <c r="HV173" s="4"/>
      <c r="HW173" s="4"/>
      <c r="HX173" s="4"/>
      <c r="HY173" s="4"/>
      <c r="HZ173" s="4"/>
      <c r="IA173" s="4"/>
      <c r="IB173" s="4"/>
      <c r="IC173" s="4"/>
      <c r="ID173" s="4"/>
      <c r="IE173" s="4"/>
      <c r="IF173" s="4"/>
    </row>
    <row r="174" spans="1:240" ht="22.5">
      <c r="A174" s="560" t="s">
        <v>70</v>
      </c>
      <c r="B174" s="568" t="s">
        <v>36</v>
      </c>
      <c r="C174" s="621" t="s">
        <v>53</v>
      </c>
      <c r="D174" s="426" t="s">
        <v>71</v>
      </c>
      <c r="E174" s="425" t="s">
        <v>55</v>
      </c>
      <c r="F174" s="521">
        <v>20</v>
      </c>
      <c r="G174" s="521">
        <v>0</v>
      </c>
      <c r="H174" s="521">
        <v>0</v>
      </c>
      <c r="I174" s="521">
        <v>0</v>
      </c>
      <c r="J174" s="521">
        <v>0</v>
      </c>
      <c r="K174" s="521">
        <v>0</v>
      </c>
      <c r="L174" s="521">
        <v>0</v>
      </c>
      <c r="M174" s="521">
        <v>0</v>
      </c>
      <c r="N174" s="521">
        <f t="shared" si="12"/>
        <v>20</v>
      </c>
      <c r="O174" s="521">
        <v>18.420000000000002</v>
      </c>
      <c r="P174" s="522">
        <f t="shared" si="10"/>
        <v>368.40000000000003</v>
      </c>
      <c r="Q174" s="461"/>
    </row>
    <row r="175" spans="1:240" ht="32.25" customHeight="1">
      <c r="A175" s="560" t="s">
        <v>310</v>
      </c>
      <c r="B175" s="244" t="s">
        <v>36</v>
      </c>
      <c r="C175" s="640">
        <v>92663</v>
      </c>
      <c r="D175" s="585" t="s">
        <v>311</v>
      </c>
      <c r="E175" s="597" t="s">
        <v>196</v>
      </c>
      <c r="F175" s="547">
        <v>1</v>
      </c>
      <c r="G175" s="547">
        <v>1</v>
      </c>
      <c r="H175" s="547">
        <v>1</v>
      </c>
      <c r="I175" s="548">
        <v>1</v>
      </c>
      <c r="J175" s="548">
        <v>1</v>
      </c>
      <c r="K175" s="548">
        <v>1</v>
      </c>
      <c r="L175" s="548">
        <v>1</v>
      </c>
      <c r="M175" s="548">
        <v>0</v>
      </c>
      <c r="N175" s="528">
        <f t="shared" si="12"/>
        <v>7</v>
      </c>
      <c r="O175" s="544">
        <v>51.36</v>
      </c>
      <c r="P175" s="522">
        <f t="shared" si="10"/>
        <v>359.52</v>
      </c>
    </row>
    <row r="176" spans="1:240">
      <c r="A176" s="560" t="s">
        <v>291</v>
      </c>
      <c r="B176" s="244" t="s">
        <v>36</v>
      </c>
      <c r="C176" s="633" t="s">
        <v>292</v>
      </c>
      <c r="D176" s="585" t="s">
        <v>293</v>
      </c>
      <c r="E176" s="599" t="s">
        <v>196</v>
      </c>
      <c r="F176" s="547">
        <v>1</v>
      </c>
      <c r="G176" s="547">
        <v>1</v>
      </c>
      <c r="H176" s="547">
        <v>1</v>
      </c>
      <c r="I176" s="548">
        <v>1</v>
      </c>
      <c r="J176" s="548">
        <v>1</v>
      </c>
      <c r="K176" s="548">
        <v>1</v>
      </c>
      <c r="L176" s="548">
        <v>1</v>
      </c>
      <c r="M176" s="548">
        <v>0</v>
      </c>
      <c r="N176" s="528">
        <f t="shared" si="12"/>
        <v>7</v>
      </c>
      <c r="O176" s="544">
        <v>51.33</v>
      </c>
      <c r="P176" s="522">
        <f t="shared" si="10"/>
        <v>359.31</v>
      </c>
    </row>
    <row r="177" spans="1:16" ht="22.5">
      <c r="A177" s="560" t="s">
        <v>479</v>
      </c>
      <c r="B177" s="244" t="s">
        <v>26</v>
      </c>
      <c r="C177" s="639">
        <v>46</v>
      </c>
      <c r="D177" s="586" t="s">
        <v>480</v>
      </c>
      <c r="E177" s="597" t="s">
        <v>196</v>
      </c>
      <c r="F177" s="545">
        <v>0</v>
      </c>
      <c r="G177" s="545">
        <v>0</v>
      </c>
      <c r="H177" s="545">
        <v>0</v>
      </c>
      <c r="I177" s="980">
        <v>0</v>
      </c>
      <c r="J177" s="980">
        <v>0</v>
      </c>
      <c r="K177" s="980">
        <v>0</v>
      </c>
      <c r="L177" s="980">
        <v>0</v>
      </c>
      <c r="M177" s="980">
        <v>1</v>
      </c>
      <c r="N177" s="545">
        <f t="shared" si="12"/>
        <v>1</v>
      </c>
      <c r="O177" s="544">
        <f>'2-COMPOSIÇÃO_CUSTO_UNITÁRIO'!H418</f>
        <v>354.64850000000001</v>
      </c>
      <c r="P177" s="551">
        <f t="shared" si="10"/>
        <v>354.64850000000001</v>
      </c>
    </row>
    <row r="178" spans="1:16" ht="33.75">
      <c r="A178" s="198" t="s">
        <v>530</v>
      </c>
      <c r="B178" s="583" t="s">
        <v>531</v>
      </c>
      <c r="C178" s="652">
        <v>57</v>
      </c>
      <c r="D178" s="587" t="s">
        <v>532</v>
      </c>
      <c r="E178" s="600" t="s">
        <v>102</v>
      </c>
      <c r="F178" s="554">
        <v>8</v>
      </c>
      <c r="G178" s="554">
        <v>0</v>
      </c>
      <c r="H178" s="554">
        <v>0</v>
      </c>
      <c r="I178" s="554">
        <v>0</v>
      </c>
      <c r="J178" s="554">
        <v>0</v>
      </c>
      <c r="K178" s="554">
        <v>0</v>
      </c>
      <c r="L178" s="554">
        <v>0</v>
      </c>
      <c r="M178" s="554">
        <v>0</v>
      </c>
      <c r="N178" s="528">
        <f t="shared" si="12"/>
        <v>8</v>
      </c>
      <c r="O178" s="979">
        <f>'2-COMPOSIÇÃO_CUSTO_UNITÁRIO'!H503</f>
        <v>43.069699999999997</v>
      </c>
      <c r="P178" s="522">
        <f t="shared" si="10"/>
        <v>344.55759999999998</v>
      </c>
    </row>
    <row r="179" spans="1:16" ht="33.75">
      <c r="A179" s="560" t="s">
        <v>285</v>
      </c>
      <c r="B179" s="244" t="s">
        <v>36</v>
      </c>
      <c r="C179" s="633" t="s">
        <v>286</v>
      </c>
      <c r="D179" s="585" t="s">
        <v>287</v>
      </c>
      <c r="E179" s="597"/>
      <c r="F179" s="547">
        <v>2</v>
      </c>
      <c r="G179" s="547">
        <v>0</v>
      </c>
      <c r="H179" s="547">
        <v>1</v>
      </c>
      <c r="I179" s="548">
        <v>2</v>
      </c>
      <c r="J179" s="548">
        <v>0</v>
      </c>
      <c r="K179" s="548">
        <v>1</v>
      </c>
      <c r="L179" s="548">
        <v>1</v>
      </c>
      <c r="M179" s="548">
        <v>0</v>
      </c>
      <c r="N179" s="528">
        <f t="shared" si="12"/>
        <v>7</v>
      </c>
      <c r="O179" s="544">
        <v>48.46</v>
      </c>
      <c r="P179" s="522">
        <f t="shared" si="10"/>
        <v>339.22</v>
      </c>
    </row>
    <row r="180" spans="1:16" ht="22.5">
      <c r="A180" s="560" t="s">
        <v>62</v>
      </c>
      <c r="B180" s="568" t="s">
        <v>36</v>
      </c>
      <c r="C180" s="622" t="s">
        <v>63</v>
      </c>
      <c r="D180" s="427" t="s">
        <v>64</v>
      </c>
      <c r="E180" s="163" t="s">
        <v>65</v>
      </c>
      <c r="F180" s="521">
        <v>1</v>
      </c>
      <c r="G180" s="521">
        <v>1</v>
      </c>
      <c r="H180" s="521">
        <v>1</v>
      </c>
      <c r="I180" s="521">
        <v>1</v>
      </c>
      <c r="J180" s="521">
        <v>1</v>
      </c>
      <c r="K180" s="521">
        <v>1</v>
      </c>
      <c r="L180" s="521">
        <v>1</v>
      </c>
      <c r="M180" s="521">
        <v>0</v>
      </c>
      <c r="N180" s="521">
        <f t="shared" si="12"/>
        <v>7</v>
      </c>
      <c r="O180" s="528">
        <v>46.4</v>
      </c>
      <c r="P180" s="522">
        <f t="shared" si="10"/>
        <v>324.8</v>
      </c>
    </row>
    <row r="181" spans="1:16" ht="22.5">
      <c r="A181" s="560" t="s">
        <v>602</v>
      </c>
      <c r="B181" s="570" t="s">
        <v>538</v>
      </c>
      <c r="C181" s="619" t="s">
        <v>591</v>
      </c>
      <c r="D181" s="448" t="s">
        <v>603</v>
      </c>
      <c r="E181" s="430" t="s">
        <v>540</v>
      </c>
      <c r="F181" s="980">
        <v>4</v>
      </c>
      <c r="G181" s="980">
        <v>4</v>
      </c>
      <c r="H181" s="980">
        <v>4</v>
      </c>
      <c r="I181" s="980">
        <v>4</v>
      </c>
      <c r="J181" s="980">
        <v>4</v>
      </c>
      <c r="K181" s="980">
        <v>4</v>
      </c>
      <c r="L181" s="980">
        <v>4</v>
      </c>
      <c r="M181" s="521">
        <v>0</v>
      </c>
      <c r="N181" s="521">
        <f t="shared" si="12"/>
        <v>28</v>
      </c>
      <c r="O181" s="451">
        <v>11.16</v>
      </c>
      <c r="P181" s="522">
        <f t="shared" si="10"/>
        <v>312.48</v>
      </c>
    </row>
    <row r="182" spans="1:16">
      <c r="A182" s="560" t="s">
        <v>294</v>
      </c>
      <c r="B182" s="244" t="s">
        <v>36</v>
      </c>
      <c r="C182" s="633" t="s">
        <v>295</v>
      </c>
      <c r="D182" s="585" t="s">
        <v>296</v>
      </c>
      <c r="E182" s="599" t="s">
        <v>196</v>
      </c>
      <c r="F182" s="547">
        <v>2</v>
      </c>
      <c r="G182" s="547">
        <v>1</v>
      </c>
      <c r="H182" s="547">
        <v>1</v>
      </c>
      <c r="I182" s="548">
        <v>1</v>
      </c>
      <c r="J182" s="548">
        <v>1</v>
      </c>
      <c r="K182" s="548">
        <v>1</v>
      </c>
      <c r="L182" s="548">
        <v>1</v>
      </c>
      <c r="M182" s="548">
        <v>0</v>
      </c>
      <c r="N182" s="528">
        <f t="shared" si="12"/>
        <v>8</v>
      </c>
      <c r="O182" s="544">
        <v>37.49</v>
      </c>
      <c r="P182" s="522">
        <f t="shared" si="10"/>
        <v>299.92</v>
      </c>
    </row>
    <row r="183" spans="1:16" ht="30" customHeight="1">
      <c r="A183" s="560" t="s">
        <v>48</v>
      </c>
      <c r="B183" s="567" t="s">
        <v>36</v>
      </c>
      <c r="C183" s="621" t="s">
        <v>49</v>
      </c>
      <c r="D183" s="426" t="s">
        <v>50</v>
      </c>
      <c r="E183" s="425" t="s">
        <v>51</v>
      </c>
      <c r="F183" s="528">
        <v>10</v>
      </c>
      <c r="G183" s="528">
        <v>10</v>
      </c>
      <c r="H183" s="528">
        <v>10</v>
      </c>
      <c r="I183" s="521">
        <v>10</v>
      </c>
      <c r="J183" s="528">
        <v>10</v>
      </c>
      <c r="K183" s="528">
        <v>10</v>
      </c>
      <c r="L183" s="529">
        <v>10</v>
      </c>
      <c r="M183" s="529">
        <v>0</v>
      </c>
      <c r="N183" s="521">
        <f>SUM(F183:L183)</f>
        <v>70</v>
      </c>
      <c r="O183" s="451">
        <v>4.05</v>
      </c>
      <c r="P183" s="522">
        <f t="shared" si="10"/>
        <v>283.5</v>
      </c>
    </row>
    <row r="184" spans="1:16" ht="33.75">
      <c r="A184" s="560" t="s">
        <v>412</v>
      </c>
      <c r="B184" s="578" t="s">
        <v>26</v>
      </c>
      <c r="C184" s="645">
        <v>33</v>
      </c>
      <c r="D184" s="593" t="s">
        <v>753</v>
      </c>
      <c r="E184" s="600" t="s">
        <v>102</v>
      </c>
      <c r="F184" s="521">
        <v>5</v>
      </c>
      <c r="G184" s="521">
        <v>5</v>
      </c>
      <c r="H184" s="521">
        <v>5</v>
      </c>
      <c r="I184" s="521">
        <v>5</v>
      </c>
      <c r="J184" s="521">
        <v>5</v>
      </c>
      <c r="K184" s="521">
        <v>5</v>
      </c>
      <c r="L184" s="521">
        <v>5</v>
      </c>
      <c r="M184" s="521">
        <v>0</v>
      </c>
      <c r="N184" s="528">
        <f>SUM(F184:M184)</f>
        <v>35</v>
      </c>
      <c r="O184" s="544">
        <f>'2-COMPOSIÇÃO_CUSTO_UNITÁRIO'!H303</f>
        <v>7.8997000000000011</v>
      </c>
      <c r="P184" s="522">
        <f t="shared" si="10"/>
        <v>276.48950000000002</v>
      </c>
    </row>
    <row r="185" spans="1:16" ht="22.5">
      <c r="A185" s="560" t="s">
        <v>481</v>
      </c>
      <c r="B185" s="244" t="s">
        <v>26</v>
      </c>
      <c r="C185" s="959">
        <v>47</v>
      </c>
      <c r="D185" s="586" t="s">
        <v>482</v>
      </c>
      <c r="E185" s="597" t="s">
        <v>196</v>
      </c>
      <c r="F185" s="545">
        <v>0</v>
      </c>
      <c r="G185" s="545">
        <v>0</v>
      </c>
      <c r="H185" s="545">
        <v>0</v>
      </c>
      <c r="I185" s="980">
        <v>0</v>
      </c>
      <c r="J185" s="980">
        <v>0</v>
      </c>
      <c r="K185" s="980">
        <v>0</v>
      </c>
      <c r="L185" s="980">
        <v>0</v>
      </c>
      <c r="M185" s="980">
        <v>1</v>
      </c>
      <c r="N185" s="545">
        <f>SUM(F185:M185)</f>
        <v>1</v>
      </c>
      <c r="O185" s="544">
        <f>'2-COMPOSIÇÃO_CUSTO_UNITÁRIO'!H429</f>
        <v>270.52850000000001</v>
      </c>
      <c r="P185" s="551">
        <f t="shared" si="10"/>
        <v>270.52850000000001</v>
      </c>
    </row>
    <row r="186" spans="1:16">
      <c r="A186" s="560" t="s">
        <v>312</v>
      </c>
      <c r="B186" s="244" t="s">
        <v>36</v>
      </c>
      <c r="C186" s="640">
        <v>92661</v>
      </c>
      <c r="D186" s="585" t="s">
        <v>313</v>
      </c>
      <c r="E186" s="597" t="s">
        <v>196</v>
      </c>
      <c r="F186" s="547">
        <v>1</v>
      </c>
      <c r="G186" s="547">
        <v>1</v>
      </c>
      <c r="H186" s="547">
        <v>1</v>
      </c>
      <c r="I186" s="548">
        <v>1</v>
      </c>
      <c r="J186" s="548">
        <v>1</v>
      </c>
      <c r="K186" s="548">
        <v>1</v>
      </c>
      <c r="L186" s="548">
        <v>1</v>
      </c>
      <c r="M186" s="548">
        <v>0</v>
      </c>
      <c r="N186" s="528">
        <f>SUM(F186:M186)</f>
        <v>7</v>
      </c>
      <c r="O186" s="544">
        <v>37.14</v>
      </c>
      <c r="P186" s="522">
        <f t="shared" si="10"/>
        <v>259.98</v>
      </c>
    </row>
    <row r="187" spans="1:16" ht="38.25" customHeight="1">
      <c r="A187" s="560" t="s">
        <v>469</v>
      </c>
      <c r="B187" s="244" t="s">
        <v>36</v>
      </c>
      <c r="C187" s="640">
        <v>92358</v>
      </c>
      <c r="D187" s="586" t="s">
        <v>470</v>
      </c>
      <c r="E187" s="597" t="s">
        <v>196</v>
      </c>
      <c r="F187" s="545">
        <v>0</v>
      </c>
      <c r="G187" s="545">
        <v>0</v>
      </c>
      <c r="H187" s="545">
        <v>0</v>
      </c>
      <c r="I187" s="980">
        <v>0</v>
      </c>
      <c r="J187" s="980">
        <v>0</v>
      </c>
      <c r="K187" s="980">
        <v>0</v>
      </c>
      <c r="L187" s="980">
        <v>0</v>
      </c>
      <c r="M187" s="980">
        <v>1</v>
      </c>
      <c r="N187" s="545">
        <f>SUM(F187:M187)</f>
        <v>1</v>
      </c>
      <c r="O187" s="544">
        <v>236.67</v>
      </c>
      <c r="P187" s="551">
        <f t="shared" si="10"/>
        <v>236.67</v>
      </c>
    </row>
    <row r="188" spans="1:16">
      <c r="A188" s="560" t="s">
        <v>606</v>
      </c>
      <c r="B188" s="1045" t="s">
        <v>75</v>
      </c>
      <c r="C188" s="653" t="s">
        <v>607</v>
      </c>
      <c r="D188" s="447" t="s">
        <v>608</v>
      </c>
      <c r="E188" s="430" t="s">
        <v>29</v>
      </c>
      <c r="F188" s="521">
        <v>0.125</v>
      </c>
      <c r="G188" s="521">
        <v>0.125</v>
      </c>
      <c r="H188" s="521">
        <v>0.125</v>
      </c>
      <c r="I188" s="521">
        <v>0.125</v>
      </c>
      <c r="J188" s="521">
        <v>0.125</v>
      </c>
      <c r="K188" s="521">
        <v>0.125</v>
      </c>
      <c r="L188" s="521">
        <v>0.125</v>
      </c>
      <c r="M188" s="521">
        <v>0.125</v>
      </c>
      <c r="N188" s="521">
        <f>SUM(F188:M188)</f>
        <v>1</v>
      </c>
      <c r="O188" s="451">
        <v>233.94</v>
      </c>
      <c r="P188" s="522">
        <f t="shared" si="10"/>
        <v>233.94</v>
      </c>
    </row>
    <row r="189" spans="1:16" ht="45">
      <c r="A189" s="560" t="s">
        <v>83</v>
      </c>
      <c r="B189" s="568" t="s">
        <v>36</v>
      </c>
      <c r="C189" s="623" t="s">
        <v>84</v>
      </c>
      <c r="D189" s="427" t="s">
        <v>85</v>
      </c>
      <c r="E189" s="163" t="s">
        <v>51</v>
      </c>
      <c r="F189" s="521">
        <v>2</v>
      </c>
      <c r="G189" s="521">
        <v>2</v>
      </c>
      <c r="H189" s="521">
        <v>2</v>
      </c>
      <c r="I189" s="521">
        <v>2</v>
      </c>
      <c r="J189" s="521">
        <v>2</v>
      </c>
      <c r="K189" s="521">
        <v>2</v>
      </c>
      <c r="L189" s="521">
        <v>2</v>
      </c>
      <c r="M189" s="521">
        <v>2</v>
      </c>
      <c r="N189" s="521">
        <f>SUM(F189:L189)</f>
        <v>14</v>
      </c>
      <c r="O189" s="451">
        <v>16.63</v>
      </c>
      <c r="P189" s="522">
        <f t="shared" si="10"/>
        <v>232.82</v>
      </c>
    </row>
    <row r="190" spans="1:16">
      <c r="A190" s="560" t="s">
        <v>297</v>
      </c>
      <c r="B190" s="244" t="s">
        <v>36</v>
      </c>
      <c r="C190" s="633" t="s">
        <v>298</v>
      </c>
      <c r="D190" s="585" t="s">
        <v>299</v>
      </c>
      <c r="E190" s="599" t="s">
        <v>196</v>
      </c>
      <c r="F190" s="547">
        <v>1</v>
      </c>
      <c r="G190" s="547">
        <v>1</v>
      </c>
      <c r="H190" s="547">
        <v>1</v>
      </c>
      <c r="I190" s="548">
        <v>1</v>
      </c>
      <c r="J190" s="548">
        <v>1</v>
      </c>
      <c r="K190" s="548">
        <v>1</v>
      </c>
      <c r="L190" s="548">
        <v>1</v>
      </c>
      <c r="M190" s="548">
        <v>0</v>
      </c>
      <c r="N190" s="528">
        <f>SUM(F190:M190)</f>
        <v>7</v>
      </c>
      <c r="O190" s="544">
        <v>32.29</v>
      </c>
      <c r="P190" s="522">
        <f t="shared" si="10"/>
        <v>226.03</v>
      </c>
    </row>
    <row r="191" spans="1:16" ht="22.5">
      <c r="A191" s="198" t="s">
        <v>508</v>
      </c>
      <c r="B191" s="583" t="s">
        <v>26</v>
      </c>
      <c r="C191" s="652">
        <v>51</v>
      </c>
      <c r="D191" s="587" t="s">
        <v>509</v>
      </c>
      <c r="E191" s="600" t="s">
        <v>217</v>
      </c>
      <c r="F191" s="554">
        <v>15</v>
      </c>
      <c r="G191" s="554">
        <v>0</v>
      </c>
      <c r="H191" s="554">
        <v>0</v>
      </c>
      <c r="I191" s="554">
        <v>0</v>
      </c>
      <c r="J191" s="554">
        <v>0</v>
      </c>
      <c r="K191" s="554">
        <v>0</v>
      </c>
      <c r="L191" s="554">
        <v>0</v>
      </c>
      <c r="M191" s="980">
        <v>0</v>
      </c>
      <c r="N191" s="528">
        <f>SUM(F191:M191)</f>
        <v>15</v>
      </c>
      <c r="O191" s="979">
        <f>'2-COMPOSIÇÃO_CUSTO_UNITÁRIO'!H454</f>
        <v>14.6325</v>
      </c>
      <c r="P191" s="522">
        <f t="shared" si="10"/>
        <v>219.48750000000001</v>
      </c>
    </row>
    <row r="192" spans="1:16">
      <c r="A192" s="560" t="s">
        <v>127</v>
      </c>
      <c r="B192" s="570" t="s">
        <v>36</v>
      </c>
      <c r="C192" s="625" t="s">
        <v>128</v>
      </c>
      <c r="D192" s="159" t="s">
        <v>129</v>
      </c>
      <c r="E192" s="430" t="s">
        <v>69</v>
      </c>
      <c r="F192" s="522">
        <v>2</v>
      </c>
      <c r="G192" s="522">
        <v>0</v>
      </c>
      <c r="H192" s="522">
        <v>0</v>
      </c>
      <c r="I192" s="522">
        <v>0</v>
      </c>
      <c r="J192" s="522">
        <v>0</v>
      </c>
      <c r="K192" s="522">
        <v>0</v>
      </c>
      <c r="L192" s="522">
        <v>0</v>
      </c>
      <c r="M192" s="522">
        <v>0</v>
      </c>
      <c r="N192" s="521">
        <f>SUM(F192:L192)</f>
        <v>2</v>
      </c>
      <c r="O192" s="522">
        <v>109.11</v>
      </c>
      <c r="P192" s="522">
        <f t="shared" si="10"/>
        <v>218.22</v>
      </c>
    </row>
    <row r="193" spans="1:16">
      <c r="A193" s="560" t="s">
        <v>314</v>
      </c>
      <c r="B193" s="244" t="s">
        <v>36</v>
      </c>
      <c r="C193" s="640">
        <v>92659</v>
      </c>
      <c r="D193" s="585" t="s">
        <v>315</v>
      </c>
      <c r="E193" s="597" t="s">
        <v>196</v>
      </c>
      <c r="F193" s="547">
        <v>1</v>
      </c>
      <c r="G193" s="547">
        <v>1</v>
      </c>
      <c r="H193" s="547">
        <v>1</v>
      </c>
      <c r="I193" s="548">
        <v>1</v>
      </c>
      <c r="J193" s="548">
        <v>1</v>
      </c>
      <c r="K193" s="548">
        <v>1</v>
      </c>
      <c r="L193" s="548">
        <v>1</v>
      </c>
      <c r="M193" s="548">
        <v>0</v>
      </c>
      <c r="N193" s="528">
        <f>SUM(F193:M193)</f>
        <v>7</v>
      </c>
      <c r="O193" s="544">
        <v>30.49</v>
      </c>
      <c r="P193" s="522">
        <f t="shared" si="10"/>
        <v>213.42999999999998</v>
      </c>
    </row>
    <row r="194" spans="1:16" ht="33.75" customHeight="1">
      <c r="A194" s="560" t="s">
        <v>300</v>
      </c>
      <c r="B194" s="244" t="s">
        <v>36</v>
      </c>
      <c r="C194" s="639">
        <v>92658</v>
      </c>
      <c r="D194" s="585" t="s">
        <v>301</v>
      </c>
      <c r="E194" s="597" t="s">
        <v>196</v>
      </c>
      <c r="F194" s="547">
        <v>1</v>
      </c>
      <c r="G194" s="547">
        <v>1</v>
      </c>
      <c r="H194" s="547">
        <v>1</v>
      </c>
      <c r="I194" s="548">
        <v>1</v>
      </c>
      <c r="J194" s="548">
        <v>1</v>
      </c>
      <c r="K194" s="548">
        <v>1</v>
      </c>
      <c r="L194" s="548">
        <v>1</v>
      </c>
      <c r="M194" s="548">
        <v>0</v>
      </c>
      <c r="N194" s="528">
        <f>SUM(F194:M194)</f>
        <v>7</v>
      </c>
      <c r="O194" s="544">
        <v>25.95</v>
      </c>
      <c r="P194" s="522">
        <f t="shared" si="10"/>
        <v>181.65</v>
      </c>
    </row>
    <row r="195" spans="1:16" ht="36" customHeight="1">
      <c r="A195" s="560" t="s">
        <v>471</v>
      </c>
      <c r="B195" s="244" t="s">
        <v>36</v>
      </c>
      <c r="C195" s="640">
        <v>101924</v>
      </c>
      <c r="D195" s="586" t="s">
        <v>472</v>
      </c>
      <c r="E195" s="597" t="s">
        <v>196</v>
      </c>
      <c r="F195" s="545">
        <v>0</v>
      </c>
      <c r="G195" s="545">
        <v>0</v>
      </c>
      <c r="H195" s="545">
        <v>0</v>
      </c>
      <c r="I195" s="980">
        <v>0</v>
      </c>
      <c r="J195" s="980">
        <v>0</v>
      </c>
      <c r="K195" s="980">
        <v>0</v>
      </c>
      <c r="L195" s="980">
        <v>0</v>
      </c>
      <c r="M195" s="980">
        <v>1</v>
      </c>
      <c r="N195" s="545">
        <f>SUM(F195:M195)</f>
        <v>1</v>
      </c>
      <c r="O195" s="544">
        <v>181.11</v>
      </c>
      <c r="P195" s="551">
        <f t="shared" si="10"/>
        <v>181.11</v>
      </c>
    </row>
    <row r="196" spans="1:16" ht="35.25" customHeight="1">
      <c r="A196" s="560" t="s">
        <v>147</v>
      </c>
      <c r="B196" s="570" t="s">
        <v>36</v>
      </c>
      <c r="C196" s="625" t="s">
        <v>148</v>
      </c>
      <c r="D196" s="424" t="s">
        <v>149</v>
      </c>
      <c r="E196" s="430" t="s">
        <v>51</v>
      </c>
      <c r="F196" s="521">
        <v>1</v>
      </c>
      <c r="G196" s="521">
        <v>1</v>
      </c>
      <c r="H196" s="521">
        <v>1</v>
      </c>
      <c r="I196" s="521">
        <v>1</v>
      </c>
      <c r="J196" s="521">
        <v>1</v>
      </c>
      <c r="K196" s="521">
        <v>1</v>
      </c>
      <c r="L196" s="521">
        <v>1</v>
      </c>
      <c r="M196" s="521">
        <v>1</v>
      </c>
      <c r="N196" s="521">
        <f>SUM(F196:L196)</f>
        <v>7</v>
      </c>
      <c r="O196" s="451">
        <v>24.89</v>
      </c>
      <c r="P196" s="522">
        <f t="shared" ref="P196:P223" si="13">N196*O196</f>
        <v>174.23000000000002</v>
      </c>
    </row>
    <row r="197" spans="1:16" ht="22.5">
      <c r="A197" s="560" t="s">
        <v>464</v>
      </c>
      <c r="B197" s="244" t="s">
        <v>36</v>
      </c>
      <c r="C197" s="633" t="s">
        <v>465</v>
      </c>
      <c r="D197" s="586" t="s">
        <v>466</v>
      </c>
      <c r="E197" s="599" t="s">
        <v>196</v>
      </c>
      <c r="F197" s="544">
        <v>0</v>
      </c>
      <c r="G197" s="544">
        <v>0</v>
      </c>
      <c r="H197" s="544">
        <v>0</v>
      </c>
      <c r="I197" s="544">
        <v>0</v>
      </c>
      <c r="J197" s="544">
        <v>0</v>
      </c>
      <c r="K197" s="544">
        <v>0</v>
      </c>
      <c r="L197" s="544">
        <v>0</v>
      </c>
      <c r="M197" s="544">
        <v>2</v>
      </c>
      <c r="N197" s="545">
        <f>SUM(F197:M197)</f>
        <v>2</v>
      </c>
      <c r="O197" s="544">
        <v>83.19</v>
      </c>
      <c r="P197" s="551">
        <f t="shared" si="13"/>
        <v>166.38</v>
      </c>
    </row>
    <row r="198" spans="1:16" ht="22.5">
      <c r="A198" s="198" t="s">
        <v>512</v>
      </c>
      <c r="B198" s="583" t="s">
        <v>107</v>
      </c>
      <c r="C198" s="652">
        <v>96989</v>
      </c>
      <c r="D198" s="587" t="s">
        <v>513</v>
      </c>
      <c r="E198" s="600" t="s">
        <v>162</v>
      </c>
      <c r="F198" s="554">
        <v>0</v>
      </c>
      <c r="G198" s="554">
        <v>0</v>
      </c>
      <c r="H198" s="554">
        <v>0</v>
      </c>
      <c r="I198" s="554">
        <v>0</v>
      </c>
      <c r="J198" s="554">
        <v>0</v>
      </c>
      <c r="K198" s="554">
        <v>0</v>
      </c>
      <c r="L198" s="554">
        <v>0</v>
      </c>
      <c r="M198" s="980">
        <v>1</v>
      </c>
      <c r="N198" s="528">
        <f>SUM(F198:M198)</f>
        <v>1</v>
      </c>
      <c r="O198" s="979">
        <v>152.27000000000001</v>
      </c>
      <c r="P198" s="522">
        <f t="shared" si="13"/>
        <v>152.27000000000001</v>
      </c>
    </row>
    <row r="199" spans="1:16" ht="34.5" customHeight="1">
      <c r="A199" s="198" t="s">
        <v>520</v>
      </c>
      <c r="B199" s="583" t="s">
        <v>36</v>
      </c>
      <c r="C199" s="652">
        <v>96989</v>
      </c>
      <c r="D199" s="587" t="s">
        <v>521</v>
      </c>
      <c r="E199" s="600" t="s">
        <v>217</v>
      </c>
      <c r="F199" s="554">
        <v>0</v>
      </c>
      <c r="G199" s="554">
        <v>0</v>
      </c>
      <c r="H199" s="554">
        <v>0</v>
      </c>
      <c r="I199" s="554">
        <v>0</v>
      </c>
      <c r="J199" s="554">
        <v>0</v>
      </c>
      <c r="K199" s="554">
        <v>0</v>
      </c>
      <c r="L199" s="554">
        <v>0</v>
      </c>
      <c r="M199" s="554">
        <v>1</v>
      </c>
      <c r="N199" s="528">
        <f>SUM(F199:M199)</f>
        <v>1</v>
      </c>
      <c r="O199" s="979">
        <v>152.27000000000001</v>
      </c>
      <c r="P199" s="522">
        <f t="shared" si="13"/>
        <v>152.27000000000001</v>
      </c>
    </row>
    <row r="200" spans="1:16" ht="34.5" customHeight="1">
      <c r="A200" s="560" t="s">
        <v>150</v>
      </c>
      <c r="B200" s="574" t="s">
        <v>36</v>
      </c>
      <c r="C200" s="623" t="s">
        <v>151</v>
      </c>
      <c r="D200" s="424" t="s">
        <v>152</v>
      </c>
      <c r="E200" s="436" t="s">
        <v>51</v>
      </c>
      <c r="F200" s="534">
        <v>1</v>
      </c>
      <c r="G200" s="534">
        <v>1</v>
      </c>
      <c r="H200" s="534">
        <v>1</v>
      </c>
      <c r="I200" s="534">
        <v>1</v>
      </c>
      <c r="J200" s="534">
        <v>1</v>
      </c>
      <c r="K200" s="534">
        <v>1</v>
      </c>
      <c r="L200" s="534">
        <v>1</v>
      </c>
      <c r="M200" s="534">
        <v>1</v>
      </c>
      <c r="N200" s="521">
        <f>SUM(F200:L200)</f>
        <v>7</v>
      </c>
      <c r="O200" s="535">
        <v>21.71</v>
      </c>
      <c r="P200" s="522">
        <f t="shared" si="13"/>
        <v>151.97</v>
      </c>
    </row>
    <row r="201" spans="1:16">
      <c r="A201" s="560" t="s">
        <v>72</v>
      </c>
      <c r="B201" s="568" t="s">
        <v>36</v>
      </c>
      <c r="C201" s="621" t="s">
        <v>53</v>
      </c>
      <c r="D201" s="426" t="s">
        <v>73</v>
      </c>
      <c r="E201" s="425" t="s">
        <v>39</v>
      </c>
      <c r="F201" s="521">
        <v>8</v>
      </c>
      <c r="G201" s="521">
        <v>0</v>
      </c>
      <c r="H201" s="521">
        <v>0</v>
      </c>
      <c r="I201" s="521">
        <v>0</v>
      </c>
      <c r="J201" s="521">
        <v>0</v>
      </c>
      <c r="K201" s="521">
        <v>0</v>
      </c>
      <c r="L201" s="521">
        <v>0</v>
      </c>
      <c r="M201" s="521">
        <v>0</v>
      </c>
      <c r="N201" s="521">
        <f>SUM(F201:M201)</f>
        <v>8</v>
      </c>
      <c r="O201" s="521">
        <v>18.420000000000002</v>
      </c>
      <c r="P201" s="522">
        <f t="shared" si="13"/>
        <v>147.36000000000001</v>
      </c>
    </row>
    <row r="202" spans="1:16" ht="34.5" customHeight="1">
      <c r="A202" s="560" t="s">
        <v>384</v>
      </c>
      <c r="B202" s="581" t="s">
        <v>36</v>
      </c>
      <c r="C202" s="630" t="s">
        <v>385</v>
      </c>
      <c r="D202" s="591" t="s">
        <v>386</v>
      </c>
      <c r="E202" s="602" t="s">
        <v>231</v>
      </c>
      <c r="F202" s="544">
        <v>2</v>
      </c>
      <c r="G202" s="544">
        <v>0</v>
      </c>
      <c r="H202" s="544">
        <v>1</v>
      </c>
      <c r="I202" s="544">
        <v>0</v>
      </c>
      <c r="J202" s="544">
        <v>0</v>
      </c>
      <c r="K202" s="544">
        <v>1</v>
      </c>
      <c r="L202" s="544">
        <v>0</v>
      </c>
      <c r="M202" s="544">
        <v>0</v>
      </c>
      <c r="N202" s="528">
        <f>SUM(F202:M202)</f>
        <v>4</v>
      </c>
      <c r="O202" s="544">
        <v>35.83</v>
      </c>
      <c r="P202" s="522">
        <f t="shared" si="13"/>
        <v>143.32</v>
      </c>
    </row>
    <row r="203" spans="1:16">
      <c r="A203" s="560" t="s">
        <v>435</v>
      </c>
      <c r="B203" s="579" t="s">
        <v>36</v>
      </c>
      <c r="C203" s="633" t="s">
        <v>436</v>
      </c>
      <c r="D203" s="586" t="s">
        <v>917</v>
      </c>
      <c r="E203" s="597" t="s">
        <v>196</v>
      </c>
      <c r="F203" s="521">
        <v>0</v>
      </c>
      <c r="G203" s="521">
        <v>0</v>
      </c>
      <c r="H203" s="521">
        <v>0</v>
      </c>
      <c r="I203" s="521">
        <v>0</v>
      </c>
      <c r="J203" s="521">
        <v>0</v>
      </c>
      <c r="K203" s="521">
        <v>0</v>
      </c>
      <c r="L203" s="521">
        <v>0</v>
      </c>
      <c r="M203" s="521">
        <v>1</v>
      </c>
      <c r="N203" s="528">
        <f>SUM(F203:M203)</f>
        <v>1</v>
      </c>
      <c r="O203" s="544">
        <v>139.79</v>
      </c>
      <c r="P203" s="522">
        <f t="shared" si="13"/>
        <v>139.79</v>
      </c>
    </row>
    <row r="204" spans="1:16" ht="34.5" customHeight="1">
      <c r="A204" s="560" t="s">
        <v>457</v>
      </c>
      <c r="B204" s="244" t="s">
        <v>36</v>
      </c>
      <c r="C204" s="633" t="s">
        <v>215</v>
      </c>
      <c r="D204" s="586" t="s">
        <v>216</v>
      </c>
      <c r="E204" s="598" t="s">
        <v>217</v>
      </c>
      <c r="F204" s="521">
        <v>0</v>
      </c>
      <c r="G204" s="521">
        <v>0</v>
      </c>
      <c r="H204" s="521">
        <v>0</v>
      </c>
      <c r="I204" s="521">
        <v>0</v>
      </c>
      <c r="J204" s="521">
        <v>0</v>
      </c>
      <c r="K204" s="521">
        <v>0</v>
      </c>
      <c r="L204" s="521">
        <v>0</v>
      </c>
      <c r="M204" s="521">
        <v>1</v>
      </c>
      <c r="N204" s="528">
        <f>SUM(F204:M204)</f>
        <v>1</v>
      </c>
      <c r="O204" s="544">
        <v>139.32</v>
      </c>
      <c r="P204" s="522">
        <f t="shared" si="13"/>
        <v>139.32</v>
      </c>
    </row>
    <row r="205" spans="1:16" ht="34.5" customHeight="1">
      <c r="A205" s="560" t="s">
        <v>458</v>
      </c>
      <c r="B205" s="244" t="s">
        <v>36</v>
      </c>
      <c r="C205" s="633" t="s">
        <v>215</v>
      </c>
      <c r="D205" s="586" t="s">
        <v>459</v>
      </c>
      <c r="E205" s="597" t="s">
        <v>460</v>
      </c>
      <c r="F205" s="544">
        <v>0</v>
      </c>
      <c r="G205" s="544">
        <v>0</v>
      </c>
      <c r="H205" s="544">
        <v>0</v>
      </c>
      <c r="I205" s="544">
        <v>0</v>
      </c>
      <c r="J205" s="544">
        <v>0</v>
      </c>
      <c r="K205" s="544">
        <v>0</v>
      </c>
      <c r="L205" s="544">
        <v>0</v>
      </c>
      <c r="M205" s="544">
        <v>1</v>
      </c>
      <c r="N205" s="545">
        <f>SUM(F205:M205)</f>
        <v>1</v>
      </c>
      <c r="O205" s="544">
        <v>137.06</v>
      </c>
      <c r="P205" s="551">
        <f t="shared" si="13"/>
        <v>137.06</v>
      </c>
    </row>
    <row r="206" spans="1:16" ht="28.5" customHeight="1">
      <c r="A206" s="560" t="s">
        <v>166</v>
      </c>
      <c r="B206" s="575" t="s">
        <v>26</v>
      </c>
      <c r="C206" s="1099" t="s">
        <v>167</v>
      </c>
      <c r="D206" s="986" t="s">
        <v>168</v>
      </c>
      <c r="E206" s="423" t="s">
        <v>29</v>
      </c>
      <c r="F206" s="979">
        <v>0</v>
      </c>
      <c r="G206" s="979">
        <v>1</v>
      </c>
      <c r="H206" s="979">
        <v>0</v>
      </c>
      <c r="I206" s="979">
        <v>0</v>
      </c>
      <c r="J206" s="979">
        <v>0</v>
      </c>
      <c r="K206" s="979">
        <v>0</v>
      </c>
      <c r="L206" s="979">
        <v>0</v>
      </c>
      <c r="M206" s="979">
        <v>0</v>
      </c>
      <c r="N206" s="521">
        <f>SUM(F206:L206)</f>
        <v>1</v>
      </c>
      <c r="O206" s="979">
        <f>'2-COMPOSIÇÃO_CUSTO_UNITÁRIO'!H89</f>
        <v>127.435</v>
      </c>
      <c r="P206" s="522">
        <f t="shared" si="13"/>
        <v>127.435</v>
      </c>
    </row>
    <row r="207" spans="1:16" ht="34.5" customHeight="1">
      <c r="A207" s="560" t="s">
        <v>600</v>
      </c>
      <c r="B207" s="570" t="s">
        <v>538</v>
      </c>
      <c r="C207" s="619" t="s">
        <v>591</v>
      </c>
      <c r="D207" s="586" t="s">
        <v>601</v>
      </c>
      <c r="E207" s="430" t="s">
        <v>540</v>
      </c>
      <c r="F207" s="980">
        <v>4</v>
      </c>
      <c r="G207" s="980">
        <v>4</v>
      </c>
      <c r="H207" s="980">
        <v>4</v>
      </c>
      <c r="I207" s="980">
        <v>4</v>
      </c>
      <c r="J207" s="980">
        <v>4</v>
      </c>
      <c r="K207" s="980">
        <v>4</v>
      </c>
      <c r="L207" s="980">
        <v>4</v>
      </c>
      <c r="M207" s="521">
        <v>0</v>
      </c>
      <c r="N207" s="521">
        <f>SUM(F207:M207)</f>
        <v>28</v>
      </c>
      <c r="O207" s="451">
        <v>4.46</v>
      </c>
      <c r="P207" s="522">
        <f t="shared" si="13"/>
        <v>124.88</v>
      </c>
    </row>
    <row r="208" spans="1:16" ht="34.5" customHeight="1">
      <c r="A208" s="560" t="s">
        <v>473</v>
      </c>
      <c r="B208" s="244" t="s">
        <v>36</v>
      </c>
      <c r="C208" s="640">
        <v>92667</v>
      </c>
      <c r="D208" s="586" t="s">
        <v>474</v>
      </c>
      <c r="E208" s="597" t="s">
        <v>196</v>
      </c>
      <c r="F208" s="545">
        <v>0</v>
      </c>
      <c r="G208" s="545">
        <v>0</v>
      </c>
      <c r="H208" s="545">
        <v>0</v>
      </c>
      <c r="I208" s="980">
        <v>0</v>
      </c>
      <c r="J208" s="980">
        <v>0</v>
      </c>
      <c r="K208" s="980">
        <v>0</v>
      </c>
      <c r="L208" s="980">
        <v>0</v>
      </c>
      <c r="M208" s="980">
        <v>1</v>
      </c>
      <c r="N208" s="545">
        <f>SUM(F208:M208)</f>
        <v>1</v>
      </c>
      <c r="O208" s="544">
        <v>109.28</v>
      </c>
      <c r="P208" s="551">
        <f t="shared" si="13"/>
        <v>109.28</v>
      </c>
    </row>
    <row r="209" spans="1:240" ht="34.5" customHeight="1">
      <c r="A209" s="560" t="s">
        <v>169</v>
      </c>
      <c r="B209" s="575" t="s">
        <v>26</v>
      </c>
      <c r="C209" s="1099" t="s">
        <v>170</v>
      </c>
      <c r="D209" s="424" t="s">
        <v>171</v>
      </c>
      <c r="E209" s="423" t="s">
        <v>29</v>
      </c>
      <c r="F209" s="979">
        <v>0</v>
      </c>
      <c r="G209" s="979">
        <v>2</v>
      </c>
      <c r="H209" s="979">
        <v>0</v>
      </c>
      <c r="I209" s="979">
        <v>0</v>
      </c>
      <c r="J209" s="979">
        <v>0</v>
      </c>
      <c r="K209" s="979">
        <v>0</v>
      </c>
      <c r="L209" s="979">
        <v>0</v>
      </c>
      <c r="M209" s="979">
        <v>0</v>
      </c>
      <c r="N209" s="521">
        <f>SUM(F209:L209)</f>
        <v>2</v>
      </c>
      <c r="O209" s="979">
        <f>'2-COMPOSIÇÃO_CUSTO_UNITÁRIO'!H96</f>
        <v>54.594999999999999</v>
      </c>
      <c r="P209" s="522">
        <f t="shared" si="13"/>
        <v>109.19</v>
      </c>
    </row>
    <row r="210" spans="1:240" ht="34.5" customHeight="1">
      <c r="A210" s="560" t="s">
        <v>495</v>
      </c>
      <c r="B210" s="578" t="s">
        <v>36</v>
      </c>
      <c r="C210" s="645">
        <v>98397</v>
      </c>
      <c r="D210" s="587" t="s">
        <v>241</v>
      </c>
      <c r="E210" s="588" t="s">
        <v>336</v>
      </c>
      <c r="F210" s="980">
        <v>0.35</v>
      </c>
      <c r="G210" s="980">
        <v>0.35</v>
      </c>
      <c r="H210" s="980">
        <v>0.35</v>
      </c>
      <c r="I210" s="980">
        <v>0.35</v>
      </c>
      <c r="J210" s="980">
        <v>0.35</v>
      </c>
      <c r="K210" s="980">
        <v>0.35</v>
      </c>
      <c r="L210" s="980">
        <v>0.35</v>
      </c>
      <c r="M210" s="980">
        <v>7</v>
      </c>
      <c r="N210" s="545">
        <f>SUM(F210:M210)</f>
        <v>9.4499999999999993</v>
      </c>
      <c r="O210" s="979">
        <v>11.26</v>
      </c>
      <c r="P210" s="551">
        <f t="shared" si="13"/>
        <v>106.407</v>
      </c>
    </row>
    <row r="211" spans="1:240" ht="34.5" customHeight="1">
      <c r="A211" s="560" t="s">
        <v>406</v>
      </c>
      <c r="B211" s="196" t="s">
        <v>36</v>
      </c>
      <c r="C211" s="633" t="s">
        <v>407</v>
      </c>
      <c r="D211" s="591" t="s">
        <v>408</v>
      </c>
      <c r="E211" s="599" t="s">
        <v>102</v>
      </c>
      <c r="F211" s="521">
        <v>1</v>
      </c>
      <c r="G211" s="521">
        <v>1</v>
      </c>
      <c r="H211" s="521">
        <v>1</v>
      </c>
      <c r="I211" s="521">
        <v>1</v>
      </c>
      <c r="J211" s="521">
        <v>1</v>
      </c>
      <c r="K211" s="521">
        <v>1</v>
      </c>
      <c r="L211" s="521">
        <v>1</v>
      </c>
      <c r="M211" s="521">
        <v>0</v>
      </c>
      <c r="N211" s="528">
        <f>SUM(F211:M211)</f>
        <v>7</v>
      </c>
      <c r="O211" s="544">
        <v>12.84</v>
      </c>
      <c r="P211" s="522">
        <f t="shared" si="13"/>
        <v>89.88</v>
      </c>
    </row>
    <row r="212" spans="1:240" ht="22.5">
      <c r="A212" s="560" t="s">
        <v>103</v>
      </c>
      <c r="B212" s="572" t="s">
        <v>36</v>
      </c>
      <c r="C212" s="621" t="s">
        <v>104</v>
      </c>
      <c r="D212" s="424" t="s">
        <v>105</v>
      </c>
      <c r="E212" s="430" t="s">
        <v>51</v>
      </c>
      <c r="F212" s="521">
        <v>1</v>
      </c>
      <c r="G212" s="521">
        <v>0</v>
      </c>
      <c r="H212" s="521">
        <v>0</v>
      </c>
      <c r="I212" s="521">
        <v>0</v>
      </c>
      <c r="J212" s="521">
        <v>0</v>
      </c>
      <c r="K212" s="521">
        <v>0</v>
      </c>
      <c r="L212" s="521">
        <v>0</v>
      </c>
      <c r="M212" s="521">
        <v>0</v>
      </c>
      <c r="N212" s="521">
        <f>SUM(F212:L212)</f>
        <v>1</v>
      </c>
      <c r="O212" s="451">
        <v>76.22</v>
      </c>
      <c r="P212" s="522">
        <f t="shared" si="13"/>
        <v>76.22</v>
      </c>
      <c r="Q212" s="3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4"/>
      <c r="BI212" s="4"/>
      <c r="BJ212" s="4"/>
      <c r="BK212" s="4"/>
      <c r="BL212" s="4"/>
      <c r="BM212" s="4"/>
      <c r="BN212" s="4"/>
      <c r="BO212" s="4"/>
      <c r="BP212" s="4"/>
      <c r="BQ212" s="4"/>
      <c r="BR212" s="4"/>
      <c r="BS212" s="4"/>
      <c r="BT212" s="4"/>
      <c r="BU212" s="4"/>
      <c r="BV212" s="4"/>
      <c r="BW212" s="4"/>
      <c r="BX212" s="4"/>
      <c r="BY212" s="4"/>
      <c r="BZ212" s="4"/>
      <c r="CA212" s="4"/>
      <c r="CB212" s="4"/>
      <c r="CC212" s="4"/>
      <c r="CD212" s="4"/>
      <c r="CE212" s="4"/>
      <c r="CF212" s="4"/>
      <c r="CG212" s="4"/>
      <c r="CH212" s="4"/>
      <c r="CI212" s="4"/>
      <c r="CJ212" s="4"/>
      <c r="CK212" s="4"/>
      <c r="CL212" s="4"/>
      <c r="CM212" s="4"/>
      <c r="CN212" s="4"/>
      <c r="CO212" s="4"/>
      <c r="CP212" s="4"/>
      <c r="CQ212" s="4"/>
      <c r="CR212" s="4"/>
      <c r="CS212" s="4"/>
      <c r="CT212" s="4"/>
      <c r="CU212" s="4"/>
      <c r="CV212" s="4"/>
      <c r="CW212" s="4"/>
      <c r="CX212" s="4"/>
      <c r="CY212" s="4"/>
      <c r="CZ212" s="4"/>
      <c r="DA212" s="4"/>
      <c r="DB212" s="4"/>
      <c r="DC212" s="4"/>
      <c r="DD212" s="4"/>
      <c r="DE212" s="4"/>
      <c r="DF212" s="4"/>
      <c r="DG212" s="4"/>
      <c r="DH212" s="4"/>
      <c r="DI212" s="4"/>
      <c r="DJ212" s="4"/>
      <c r="DK212" s="4"/>
      <c r="DL212" s="4"/>
      <c r="DM212" s="4"/>
      <c r="DN212" s="4"/>
      <c r="DO212" s="4"/>
      <c r="DP212" s="4"/>
      <c r="DQ212" s="4"/>
      <c r="DR212" s="4"/>
      <c r="DS212" s="4"/>
      <c r="DT212" s="4"/>
      <c r="DU212" s="4"/>
      <c r="DV212" s="4"/>
      <c r="DW212" s="4"/>
      <c r="DX212" s="4"/>
      <c r="DY212" s="4"/>
      <c r="DZ212" s="4"/>
      <c r="EA212" s="4"/>
      <c r="EB212" s="4"/>
      <c r="EC212" s="4"/>
      <c r="ED212" s="4"/>
      <c r="EE212" s="4"/>
      <c r="EF212" s="4"/>
      <c r="EG212" s="4"/>
      <c r="EH212" s="4"/>
      <c r="EI212" s="4"/>
      <c r="EJ212" s="4"/>
      <c r="EK212" s="4"/>
      <c r="EL212" s="4"/>
      <c r="EM212" s="4"/>
      <c r="EN212" s="4"/>
      <c r="EO212" s="4"/>
      <c r="EP212" s="4"/>
      <c r="EQ212" s="4"/>
      <c r="ER212" s="4"/>
      <c r="ES212" s="4"/>
      <c r="ET212" s="4"/>
      <c r="EU212" s="4"/>
      <c r="EV212" s="4"/>
      <c r="EW212" s="4"/>
      <c r="EX212" s="4"/>
      <c r="EY212" s="4"/>
      <c r="EZ212" s="4"/>
      <c r="FA212" s="4"/>
      <c r="FB212" s="4"/>
      <c r="FC212" s="4"/>
      <c r="FD212" s="4"/>
      <c r="FE212" s="4"/>
      <c r="FF212" s="4"/>
      <c r="FG212" s="4"/>
      <c r="FH212" s="4"/>
      <c r="FI212" s="4"/>
      <c r="FJ212" s="4"/>
      <c r="FK212" s="4"/>
      <c r="FL212" s="4"/>
      <c r="FM212" s="4"/>
      <c r="FN212" s="4"/>
      <c r="FO212" s="4"/>
      <c r="FP212" s="4"/>
      <c r="FQ212" s="4"/>
      <c r="FR212" s="4"/>
      <c r="FS212" s="4"/>
      <c r="FT212" s="4"/>
      <c r="FU212" s="4"/>
      <c r="FV212" s="4"/>
      <c r="FW212" s="4"/>
      <c r="FX212" s="4"/>
      <c r="FY212" s="4"/>
      <c r="FZ212" s="4"/>
      <c r="GA212" s="4"/>
      <c r="GB212" s="4"/>
      <c r="GC212" s="4"/>
      <c r="GD212" s="4"/>
      <c r="GE212" s="4"/>
      <c r="GF212" s="4"/>
      <c r="GG212" s="4"/>
      <c r="GH212" s="4"/>
      <c r="GI212" s="4"/>
      <c r="GJ212" s="4"/>
      <c r="GK212" s="4"/>
      <c r="GL212" s="4"/>
      <c r="GM212" s="4"/>
      <c r="GN212" s="4"/>
      <c r="GO212" s="4"/>
      <c r="GP212" s="4"/>
      <c r="GQ212" s="4"/>
      <c r="GR212" s="4"/>
      <c r="GS212" s="4"/>
      <c r="GT212" s="4"/>
      <c r="GU212" s="4"/>
      <c r="GV212" s="4"/>
      <c r="GW212" s="4"/>
      <c r="GX212" s="4"/>
      <c r="GY212" s="4"/>
      <c r="GZ212" s="4"/>
      <c r="HA212" s="4"/>
      <c r="HB212" s="4"/>
      <c r="HC212" s="4"/>
      <c r="HD212" s="4"/>
      <c r="HE212" s="4"/>
      <c r="HF212" s="4"/>
      <c r="HG212" s="4"/>
      <c r="HH212" s="4"/>
      <c r="HI212" s="4"/>
      <c r="HJ212" s="4"/>
      <c r="HK212" s="4"/>
      <c r="HL212" s="4"/>
      <c r="HM212" s="4"/>
      <c r="HN212" s="4"/>
      <c r="HO212" s="4"/>
      <c r="HP212" s="4"/>
      <c r="HQ212" s="4"/>
      <c r="HR212" s="4"/>
      <c r="HS212" s="4"/>
      <c r="HT212" s="4"/>
      <c r="HU212" s="4"/>
      <c r="HV212" s="4"/>
      <c r="HW212" s="4"/>
      <c r="HX212" s="4"/>
      <c r="HY212" s="4"/>
      <c r="HZ212" s="4"/>
      <c r="IA212" s="4"/>
      <c r="IB212" s="4"/>
      <c r="IC212" s="4"/>
      <c r="ID212" s="4"/>
      <c r="IE212" s="4"/>
      <c r="IF212" s="4"/>
    </row>
    <row r="213" spans="1:240" ht="22.5">
      <c r="A213" s="560" t="s">
        <v>475</v>
      </c>
      <c r="B213" s="244" t="s">
        <v>36</v>
      </c>
      <c r="C213" s="640">
        <v>92665</v>
      </c>
      <c r="D213" s="586" t="s">
        <v>476</v>
      </c>
      <c r="E213" s="597" t="s">
        <v>196</v>
      </c>
      <c r="F213" s="545">
        <v>0</v>
      </c>
      <c r="G213" s="545">
        <v>0</v>
      </c>
      <c r="H213" s="545">
        <v>0</v>
      </c>
      <c r="I213" s="980">
        <v>0</v>
      </c>
      <c r="J213" s="980">
        <v>0</v>
      </c>
      <c r="K213" s="980">
        <v>0</v>
      </c>
      <c r="L213" s="980">
        <v>0</v>
      </c>
      <c r="M213" s="980">
        <v>1</v>
      </c>
      <c r="N213" s="545">
        <f>SUM(F213:M213)</f>
        <v>1</v>
      </c>
      <c r="O213" s="544">
        <v>72.41</v>
      </c>
      <c r="P213" s="551">
        <f t="shared" si="13"/>
        <v>72.41</v>
      </c>
      <c r="Q213" s="3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4"/>
      <c r="BI213" s="4"/>
      <c r="BJ213" s="4"/>
      <c r="BK213" s="4"/>
      <c r="BL213" s="4"/>
      <c r="BM213" s="4"/>
      <c r="BN213" s="4"/>
      <c r="BO213" s="4"/>
      <c r="BP213" s="4"/>
      <c r="BQ213" s="4"/>
      <c r="BR213" s="4"/>
      <c r="BS213" s="4"/>
      <c r="BT213" s="4"/>
      <c r="BU213" s="4"/>
      <c r="BV213" s="4"/>
      <c r="BW213" s="4"/>
      <c r="BX213" s="4"/>
      <c r="BY213" s="4"/>
      <c r="BZ213" s="4"/>
      <c r="CA213" s="4"/>
      <c r="CB213" s="4"/>
      <c r="CC213" s="4"/>
      <c r="CD213" s="4"/>
      <c r="CE213" s="4"/>
      <c r="CF213" s="4"/>
      <c r="CG213" s="4"/>
      <c r="CH213" s="4"/>
      <c r="CI213" s="4"/>
      <c r="CJ213" s="4"/>
      <c r="CK213" s="4"/>
      <c r="CL213" s="4"/>
      <c r="CM213" s="4"/>
      <c r="CN213" s="4"/>
      <c r="CO213" s="4"/>
      <c r="CP213" s="4"/>
      <c r="CQ213" s="4"/>
      <c r="CR213" s="4"/>
      <c r="CS213" s="4"/>
      <c r="CT213" s="4"/>
      <c r="CU213" s="4"/>
      <c r="CV213" s="4"/>
      <c r="CW213" s="4"/>
      <c r="CX213" s="4"/>
      <c r="CY213" s="4"/>
      <c r="CZ213" s="4"/>
      <c r="DA213" s="4"/>
      <c r="DB213" s="4"/>
      <c r="DC213" s="4"/>
      <c r="DD213" s="4"/>
      <c r="DE213" s="4"/>
      <c r="DF213" s="4"/>
      <c r="DG213" s="4"/>
      <c r="DH213" s="4"/>
      <c r="DI213" s="4"/>
      <c r="DJ213" s="4"/>
      <c r="DK213" s="4"/>
      <c r="DL213" s="4"/>
      <c r="DM213" s="4"/>
      <c r="DN213" s="4"/>
      <c r="DO213" s="4"/>
      <c r="DP213" s="4"/>
      <c r="DQ213" s="4"/>
      <c r="DR213" s="4"/>
      <c r="DS213" s="4"/>
      <c r="DT213" s="4"/>
      <c r="DU213" s="4"/>
      <c r="DV213" s="4"/>
      <c r="DW213" s="4"/>
      <c r="DX213" s="4"/>
      <c r="DY213" s="4"/>
      <c r="DZ213" s="4"/>
      <c r="EA213" s="4"/>
      <c r="EB213" s="4"/>
      <c r="EC213" s="4"/>
      <c r="ED213" s="4"/>
      <c r="EE213" s="4"/>
      <c r="EF213" s="4"/>
      <c r="EG213" s="4"/>
      <c r="EH213" s="4"/>
      <c r="EI213" s="4"/>
      <c r="EJ213" s="4"/>
      <c r="EK213" s="4"/>
      <c r="EL213" s="4"/>
      <c r="EM213" s="4"/>
      <c r="EN213" s="4"/>
      <c r="EO213" s="4"/>
      <c r="EP213" s="4"/>
      <c r="EQ213" s="4"/>
      <c r="ER213" s="4"/>
      <c r="ES213" s="4"/>
      <c r="ET213" s="4"/>
      <c r="EU213" s="4"/>
      <c r="EV213" s="4"/>
      <c r="EW213" s="4"/>
      <c r="EX213" s="4"/>
      <c r="EY213" s="4"/>
      <c r="EZ213" s="4"/>
      <c r="FA213" s="4"/>
      <c r="FB213" s="4"/>
      <c r="FC213" s="4"/>
      <c r="FD213" s="4"/>
      <c r="FE213" s="4"/>
      <c r="FF213" s="4"/>
      <c r="FG213" s="4"/>
      <c r="FH213" s="4"/>
      <c r="FI213" s="4"/>
      <c r="FJ213" s="4"/>
      <c r="FK213" s="4"/>
      <c r="FL213" s="4"/>
      <c r="FM213" s="4"/>
      <c r="FN213" s="4"/>
      <c r="FO213" s="4"/>
      <c r="FP213" s="4"/>
      <c r="FQ213" s="4"/>
      <c r="FR213" s="4"/>
      <c r="FS213" s="4"/>
      <c r="FT213" s="4"/>
      <c r="FU213" s="4"/>
      <c r="FV213" s="4"/>
      <c r="FW213" s="4"/>
      <c r="FX213" s="4"/>
      <c r="FY213" s="4"/>
      <c r="FZ213" s="4"/>
      <c r="GA213" s="4"/>
      <c r="GB213" s="4"/>
      <c r="GC213" s="4"/>
      <c r="GD213" s="4"/>
      <c r="GE213" s="4"/>
      <c r="GF213" s="4"/>
      <c r="GG213" s="4"/>
      <c r="GH213" s="4"/>
      <c r="GI213" s="4"/>
      <c r="GJ213" s="4"/>
      <c r="GK213" s="4"/>
      <c r="GL213" s="4"/>
      <c r="GM213" s="4"/>
      <c r="GN213" s="4"/>
      <c r="GO213" s="4"/>
      <c r="GP213" s="4"/>
      <c r="GQ213" s="4"/>
      <c r="GR213" s="4"/>
      <c r="GS213" s="4"/>
      <c r="GT213" s="4"/>
      <c r="GU213" s="4"/>
      <c r="GV213" s="4"/>
      <c r="GW213" s="4"/>
      <c r="GX213" s="4"/>
      <c r="GY213" s="4"/>
      <c r="GZ213" s="4"/>
      <c r="HA213" s="4"/>
      <c r="HB213" s="4"/>
      <c r="HC213" s="4"/>
      <c r="HD213" s="4"/>
      <c r="HE213" s="4"/>
      <c r="HF213" s="4"/>
      <c r="HG213" s="4"/>
      <c r="HH213" s="4"/>
      <c r="HI213" s="4"/>
      <c r="HJ213" s="4"/>
      <c r="HK213" s="4"/>
      <c r="HL213" s="4"/>
      <c r="HM213" s="4"/>
      <c r="HN213" s="4"/>
      <c r="HO213" s="4"/>
      <c r="HP213" s="4"/>
      <c r="HQ213" s="4"/>
      <c r="HR213" s="4"/>
      <c r="HS213" s="4"/>
      <c r="HT213" s="4"/>
      <c r="HU213" s="4"/>
      <c r="HV213" s="4"/>
      <c r="HW213" s="4"/>
      <c r="HX213" s="4"/>
      <c r="HY213" s="4"/>
      <c r="HZ213" s="4"/>
      <c r="IA213" s="4"/>
      <c r="IB213" s="4"/>
      <c r="IC213" s="4"/>
      <c r="ID213" s="4"/>
      <c r="IE213" s="4"/>
      <c r="IF213" s="4"/>
    </row>
    <row r="214" spans="1:240" ht="34.5" customHeight="1">
      <c r="A214" s="560" t="s">
        <v>398</v>
      </c>
      <c r="B214" s="575" t="s">
        <v>26</v>
      </c>
      <c r="C214" s="1039" t="s">
        <v>399</v>
      </c>
      <c r="D214" s="591" t="s">
        <v>918</v>
      </c>
      <c r="E214" s="599" t="s">
        <v>196</v>
      </c>
      <c r="F214" s="544">
        <v>1</v>
      </c>
      <c r="G214" s="544">
        <v>0</v>
      </c>
      <c r="H214" s="544">
        <v>0</v>
      </c>
      <c r="I214" s="544">
        <v>0</v>
      </c>
      <c r="J214" s="544">
        <v>0</v>
      </c>
      <c r="K214" s="544">
        <v>0</v>
      </c>
      <c r="L214" s="544">
        <v>0</v>
      </c>
      <c r="M214" s="544">
        <v>0</v>
      </c>
      <c r="N214" s="545">
        <f>SUM(F214:M214)</f>
        <v>1</v>
      </c>
      <c r="O214" s="544">
        <f>'2-COMPOSIÇÃO_CUSTO_UNITÁRIO'!H146</f>
        <v>67.474000000000004</v>
      </c>
      <c r="P214" s="522">
        <f t="shared" si="13"/>
        <v>67.474000000000004</v>
      </c>
      <c r="Q214" s="3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4"/>
      <c r="BI214" s="4"/>
      <c r="BJ214" s="4"/>
      <c r="BK214" s="4"/>
      <c r="BL214" s="4"/>
      <c r="BM214" s="4"/>
      <c r="BN214" s="4"/>
      <c r="BO214" s="4"/>
      <c r="BP214" s="4"/>
      <c r="BQ214" s="4"/>
      <c r="BR214" s="4"/>
      <c r="BS214" s="4"/>
      <c r="BT214" s="4"/>
      <c r="BU214" s="4"/>
      <c r="BV214" s="4"/>
      <c r="BW214" s="4"/>
      <c r="BX214" s="4"/>
      <c r="BY214" s="4"/>
      <c r="BZ214" s="4"/>
      <c r="CA214" s="4"/>
      <c r="CB214" s="4"/>
      <c r="CC214" s="4"/>
      <c r="CD214" s="4"/>
      <c r="CE214" s="4"/>
      <c r="CF214" s="4"/>
      <c r="CG214" s="4"/>
      <c r="CH214" s="4"/>
      <c r="CI214" s="4"/>
      <c r="CJ214" s="4"/>
      <c r="CK214" s="4"/>
      <c r="CL214" s="4"/>
      <c r="CM214" s="4"/>
      <c r="CN214" s="4"/>
      <c r="CO214" s="4"/>
      <c r="CP214" s="4"/>
      <c r="CQ214" s="4"/>
      <c r="CR214" s="4"/>
      <c r="CS214" s="4"/>
      <c r="CT214" s="4"/>
      <c r="CU214" s="4"/>
      <c r="CV214" s="4"/>
      <c r="CW214" s="4"/>
      <c r="CX214" s="4"/>
      <c r="CY214" s="4"/>
      <c r="CZ214" s="4"/>
      <c r="DA214" s="4"/>
      <c r="DB214" s="4"/>
      <c r="DC214" s="4"/>
      <c r="DD214" s="4"/>
      <c r="DE214" s="4"/>
      <c r="DF214" s="4"/>
      <c r="DG214" s="4"/>
      <c r="DH214" s="4"/>
      <c r="DI214" s="4"/>
      <c r="DJ214" s="4"/>
      <c r="DK214" s="4"/>
      <c r="DL214" s="4"/>
      <c r="DM214" s="4"/>
      <c r="DN214" s="4"/>
      <c r="DO214" s="4"/>
      <c r="DP214" s="4"/>
      <c r="DQ214" s="4"/>
      <c r="DR214" s="4"/>
      <c r="DS214" s="4"/>
      <c r="DT214" s="4"/>
      <c r="DU214" s="4"/>
      <c r="DV214" s="4"/>
      <c r="DW214" s="4"/>
      <c r="DX214" s="4"/>
      <c r="DY214" s="4"/>
      <c r="DZ214" s="4"/>
      <c r="EA214" s="4"/>
      <c r="EB214" s="4"/>
      <c r="EC214" s="4"/>
      <c r="ED214" s="4"/>
      <c r="EE214" s="4"/>
      <c r="EF214" s="4"/>
      <c r="EG214" s="4"/>
      <c r="EH214" s="4"/>
      <c r="EI214" s="4"/>
      <c r="EJ214" s="4"/>
      <c r="EK214" s="4"/>
      <c r="EL214" s="4"/>
      <c r="EM214" s="4"/>
      <c r="EN214" s="4"/>
      <c r="EO214" s="4"/>
      <c r="EP214" s="4"/>
      <c r="EQ214" s="4"/>
      <c r="ER214" s="4"/>
      <c r="ES214" s="4"/>
      <c r="ET214" s="4"/>
      <c r="EU214" s="4"/>
      <c r="EV214" s="4"/>
      <c r="EW214" s="4"/>
      <c r="EX214" s="4"/>
      <c r="EY214" s="4"/>
      <c r="EZ214" s="4"/>
      <c r="FA214" s="4"/>
      <c r="FB214" s="4"/>
      <c r="FC214" s="4"/>
      <c r="FD214" s="4"/>
      <c r="FE214" s="4"/>
      <c r="FF214" s="4"/>
      <c r="FG214" s="4"/>
      <c r="FH214" s="4"/>
      <c r="FI214" s="4"/>
      <c r="FJ214" s="4"/>
      <c r="FK214" s="4"/>
      <c r="FL214" s="4"/>
      <c r="FM214" s="4"/>
      <c r="FN214" s="4"/>
      <c r="FO214" s="4"/>
      <c r="FP214" s="4"/>
      <c r="FQ214" s="4"/>
      <c r="FR214" s="4"/>
      <c r="FS214" s="4"/>
      <c r="FT214" s="4"/>
      <c r="FU214" s="4"/>
      <c r="FV214" s="4"/>
      <c r="FW214" s="4"/>
      <c r="FX214" s="4"/>
      <c r="FY214" s="4"/>
      <c r="FZ214" s="4"/>
      <c r="GA214" s="4"/>
      <c r="GB214" s="4"/>
      <c r="GC214" s="4"/>
      <c r="GD214" s="4"/>
      <c r="GE214" s="4"/>
      <c r="GF214" s="4"/>
      <c r="GG214" s="4"/>
      <c r="GH214" s="4"/>
      <c r="GI214" s="4"/>
      <c r="GJ214" s="4"/>
      <c r="GK214" s="4"/>
      <c r="GL214" s="4"/>
      <c r="GM214" s="4"/>
      <c r="GN214" s="4"/>
      <c r="GO214" s="4"/>
      <c r="GP214" s="4"/>
      <c r="GQ214" s="4"/>
      <c r="GR214" s="4"/>
      <c r="GS214" s="4"/>
      <c r="GT214" s="4"/>
      <c r="GU214" s="4"/>
      <c r="GV214" s="4"/>
      <c r="GW214" s="4"/>
      <c r="GX214" s="4"/>
      <c r="GY214" s="4"/>
      <c r="GZ214" s="4"/>
      <c r="HA214" s="4"/>
      <c r="HB214" s="4"/>
      <c r="HC214" s="4"/>
      <c r="HD214" s="4"/>
      <c r="HE214" s="4"/>
      <c r="HF214" s="4"/>
      <c r="HG214" s="4"/>
      <c r="HH214" s="4"/>
      <c r="HI214" s="4"/>
      <c r="HJ214" s="4"/>
      <c r="HK214" s="4"/>
      <c r="HL214" s="4"/>
      <c r="HM214" s="4"/>
      <c r="HN214" s="4"/>
      <c r="HO214" s="4"/>
      <c r="HP214" s="4"/>
      <c r="HQ214" s="4"/>
      <c r="HR214" s="4"/>
      <c r="HS214" s="4"/>
      <c r="HT214" s="4"/>
      <c r="HU214" s="4"/>
      <c r="HV214" s="4"/>
      <c r="HW214" s="4"/>
      <c r="HX214" s="4"/>
      <c r="HY214" s="4"/>
      <c r="HZ214" s="4"/>
      <c r="IA214" s="4"/>
      <c r="IB214" s="4"/>
      <c r="IC214" s="4"/>
      <c r="ID214" s="4"/>
      <c r="IE214" s="4"/>
      <c r="IF214" s="4"/>
    </row>
    <row r="215" spans="1:240" ht="34.5" customHeight="1">
      <c r="A215" s="560" t="s">
        <v>58</v>
      </c>
      <c r="B215" s="568" t="s">
        <v>36</v>
      </c>
      <c r="C215" s="622" t="s">
        <v>59</v>
      </c>
      <c r="D215" s="427" t="s">
        <v>60</v>
      </c>
      <c r="E215" s="163" t="s">
        <v>61</v>
      </c>
      <c r="F215" s="521">
        <v>1</v>
      </c>
      <c r="G215" s="521">
        <v>1</v>
      </c>
      <c r="H215" s="521">
        <v>1</v>
      </c>
      <c r="I215" s="521">
        <v>1</v>
      </c>
      <c r="J215" s="521">
        <v>1</v>
      </c>
      <c r="K215" s="521">
        <v>1</v>
      </c>
      <c r="L215" s="521">
        <v>1</v>
      </c>
      <c r="M215" s="521">
        <v>1</v>
      </c>
      <c r="N215" s="521">
        <f>SUM(F215:M215)</f>
        <v>8</v>
      </c>
      <c r="O215" s="452">
        <v>5.4</v>
      </c>
      <c r="P215" s="522">
        <f t="shared" si="13"/>
        <v>43.2</v>
      </c>
      <c r="Q215" s="3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4"/>
      <c r="BI215" s="4"/>
      <c r="BJ215" s="4"/>
      <c r="BK215" s="4"/>
      <c r="BL215" s="4"/>
      <c r="BM215" s="4"/>
      <c r="BN215" s="4"/>
      <c r="BO215" s="4"/>
      <c r="BP215" s="4"/>
      <c r="BQ215" s="4"/>
      <c r="BR215" s="4"/>
      <c r="BS215" s="4"/>
      <c r="BT215" s="4"/>
      <c r="BU215" s="4"/>
      <c r="BV215" s="4"/>
      <c r="BW215" s="4"/>
      <c r="BX215" s="4"/>
      <c r="BY215" s="4"/>
      <c r="BZ215" s="4"/>
      <c r="CA215" s="4"/>
      <c r="CB215" s="4"/>
      <c r="CC215" s="4"/>
      <c r="CD215" s="4"/>
      <c r="CE215" s="4"/>
      <c r="CF215" s="4"/>
      <c r="CG215" s="4"/>
      <c r="CH215" s="4"/>
      <c r="CI215" s="4"/>
      <c r="CJ215" s="4"/>
      <c r="CK215" s="4"/>
      <c r="CL215" s="4"/>
      <c r="CM215" s="4"/>
      <c r="CN215" s="4"/>
      <c r="CO215" s="4"/>
      <c r="CP215" s="4"/>
      <c r="CQ215" s="4"/>
      <c r="CR215" s="4"/>
      <c r="CS215" s="4"/>
      <c r="CT215" s="4"/>
      <c r="CU215" s="4"/>
      <c r="CV215" s="4"/>
      <c r="CW215" s="4"/>
      <c r="CX215" s="4"/>
      <c r="CY215" s="4"/>
      <c r="CZ215" s="4"/>
      <c r="DA215" s="4"/>
      <c r="DB215" s="4"/>
      <c r="DC215" s="4"/>
      <c r="DD215" s="4"/>
      <c r="DE215" s="4"/>
      <c r="DF215" s="4"/>
      <c r="DG215" s="4"/>
      <c r="DH215" s="4"/>
      <c r="DI215" s="4"/>
      <c r="DJ215" s="4"/>
      <c r="DK215" s="4"/>
      <c r="DL215" s="4"/>
      <c r="DM215" s="4"/>
      <c r="DN215" s="4"/>
      <c r="DO215" s="4"/>
      <c r="DP215" s="4"/>
      <c r="DQ215" s="4"/>
      <c r="DR215" s="4"/>
      <c r="DS215" s="4"/>
      <c r="DT215" s="4"/>
      <c r="DU215" s="4"/>
      <c r="DV215" s="4"/>
      <c r="DW215" s="4"/>
      <c r="DX215" s="4"/>
      <c r="DY215" s="4"/>
      <c r="DZ215" s="4"/>
      <c r="EA215" s="4"/>
      <c r="EB215" s="4"/>
      <c r="EC215" s="4"/>
      <c r="ED215" s="4"/>
      <c r="EE215" s="4"/>
      <c r="EF215" s="4"/>
      <c r="EG215" s="4"/>
      <c r="EH215" s="4"/>
      <c r="EI215" s="4"/>
      <c r="EJ215" s="4"/>
      <c r="EK215" s="4"/>
      <c r="EL215" s="4"/>
      <c r="EM215" s="4"/>
      <c r="EN215" s="4"/>
      <c r="EO215" s="4"/>
      <c r="EP215" s="4"/>
      <c r="EQ215" s="4"/>
      <c r="ER215" s="4"/>
      <c r="ES215" s="4"/>
      <c r="ET215" s="4"/>
      <c r="EU215" s="4"/>
      <c r="EV215" s="4"/>
      <c r="EW215" s="4"/>
      <c r="EX215" s="4"/>
      <c r="EY215" s="4"/>
      <c r="EZ215" s="4"/>
      <c r="FA215" s="4"/>
      <c r="FB215" s="4"/>
      <c r="FC215" s="4"/>
      <c r="FD215" s="4"/>
      <c r="FE215" s="4"/>
      <c r="FF215" s="4"/>
      <c r="FG215" s="4"/>
      <c r="FH215" s="4"/>
      <c r="FI215" s="4"/>
      <c r="FJ215" s="4"/>
      <c r="FK215" s="4"/>
      <c r="FL215" s="4"/>
      <c r="FM215" s="4"/>
      <c r="FN215" s="4"/>
      <c r="FO215" s="4"/>
      <c r="FP215" s="4"/>
      <c r="FQ215" s="4"/>
      <c r="FR215" s="4"/>
      <c r="FS215" s="4"/>
      <c r="FT215" s="4"/>
      <c r="FU215" s="4"/>
      <c r="FV215" s="4"/>
      <c r="FW215" s="4"/>
      <c r="FX215" s="4"/>
      <c r="FY215" s="4"/>
      <c r="FZ215" s="4"/>
      <c r="GA215" s="4"/>
      <c r="GB215" s="4"/>
      <c r="GC215" s="4"/>
      <c r="GD215" s="4"/>
      <c r="GE215" s="4"/>
      <c r="GF215" s="4"/>
      <c r="GG215" s="4"/>
      <c r="GH215" s="4"/>
      <c r="GI215" s="4"/>
      <c r="GJ215" s="4"/>
      <c r="GK215" s="4"/>
      <c r="GL215" s="4"/>
      <c r="GM215" s="4"/>
      <c r="GN215" s="4"/>
      <c r="GO215" s="4"/>
      <c r="GP215" s="4"/>
      <c r="GQ215" s="4"/>
      <c r="GR215" s="4"/>
      <c r="GS215" s="4"/>
      <c r="GT215" s="4"/>
      <c r="GU215" s="4"/>
      <c r="GV215" s="4"/>
      <c r="GW215" s="4"/>
      <c r="GX215" s="4"/>
      <c r="GY215" s="4"/>
      <c r="GZ215" s="4"/>
      <c r="HA215" s="4"/>
      <c r="HB215" s="4"/>
      <c r="HC215" s="4"/>
      <c r="HD215" s="4"/>
      <c r="HE215" s="4"/>
      <c r="HF215" s="4"/>
      <c r="HG215" s="4"/>
      <c r="HH215" s="4"/>
      <c r="HI215" s="4"/>
      <c r="HJ215" s="4"/>
      <c r="HK215" s="4"/>
      <c r="HL215" s="4"/>
      <c r="HM215" s="4"/>
      <c r="HN215" s="4"/>
      <c r="HO215" s="4"/>
      <c r="HP215" s="4"/>
      <c r="HQ215" s="4"/>
      <c r="HR215" s="4"/>
      <c r="HS215" s="4"/>
      <c r="HT215" s="4"/>
      <c r="HU215" s="4"/>
      <c r="HV215" s="4"/>
      <c r="HW215" s="4"/>
      <c r="HX215" s="4"/>
      <c r="HY215" s="4"/>
      <c r="HZ215" s="4"/>
      <c r="IA215" s="4"/>
      <c r="IB215" s="4"/>
      <c r="IC215" s="4"/>
      <c r="ID215" s="4"/>
      <c r="IE215" s="4"/>
      <c r="IF215" s="4"/>
    </row>
    <row r="216" spans="1:240" ht="34.5" customHeight="1">
      <c r="A216" s="561" t="s">
        <v>158</v>
      </c>
      <c r="B216" s="575" t="s">
        <v>159</v>
      </c>
      <c r="C216" s="1099" t="s">
        <v>160</v>
      </c>
      <c r="D216" s="584" t="s">
        <v>161</v>
      </c>
      <c r="E216" s="423" t="s">
        <v>162</v>
      </c>
      <c r="F216" s="979">
        <v>0</v>
      </c>
      <c r="G216" s="979">
        <v>1</v>
      </c>
      <c r="H216" s="979">
        <v>1</v>
      </c>
      <c r="I216" s="979">
        <v>1</v>
      </c>
      <c r="J216" s="979">
        <v>1</v>
      </c>
      <c r="K216" s="979">
        <v>1</v>
      </c>
      <c r="L216" s="979">
        <v>1</v>
      </c>
      <c r="M216" s="979">
        <v>0</v>
      </c>
      <c r="N216" s="521">
        <f>SUM(F216:L216)</f>
        <v>6</v>
      </c>
      <c r="O216" s="979">
        <f>'2-COMPOSIÇÃO_CUSTO_UNITÁRIO'!H71</f>
        <v>134.12960000000001</v>
      </c>
      <c r="P216" s="522">
        <f t="shared" si="13"/>
        <v>804.77760000000012</v>
      </c>
      <c r="Q216" s="3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4"/>
      <c r="BI216" s="4"/>
      <c r="BJ216" s="4"/>
      <c r="BK216" s="4"/>
      <c r="BL216" s="4"/>
      <c r="BM216" s="4"/>
      <c r="BN216" s="4"/>
      <c r="BO216" s="4"/>
      <c r="BP216" s="4"/>
      <c r="BQ216" s="4"/>
      <c r="BR216" s="4"/>
      <c r="BS216" s="4"/>
      <c r="BT216" s="4"/>
      <c r="BU216" s="4"/>
      <c r="BV216" s="4"/>
      <c r="BW216" s="4"/>
      <c r="BX216" s="4"/>
      <c r="BY216" s="4"/>
      <c r="BZ216" s="4"/>
      <c r="CA216" s="4"/>
      <c r="CB216" s="4"/>
      <c r="CC216" s="4"/>
      <c r="CD216" s="4"/>
      <c r="CE216" s="4"/>
      <c r="CF216" s="4"/>
      <c r="CG216" s="4"/>
      <c r="CH216" s="4"/>
      <c r="CI216" s="4"/>
      <c r="CJ216" s="4"/>
      <c r="CK216" s="4"/>
      <c r="CL216" s="4"/>
      <c r="CM216" s="4"/>
      <c r="CN216" s="4"/>
      <c r="CO216" s="4"/>
      <c r="CP216" s="4"/>
      <c r="CQ216" s="4"/>
      <c r="CR216" s="4"/>
      <c r="CS216" s="4"/>
      <c r="CT216" s="4"/>
      <c r="CU216" s="4"/>
      <c r="CV216" s="4"/>
      <c r="CW216" s="4"/>
      <c r="CX216" s="4"/>
      <c r="CY216" s="4"/>
      <c r="CZ216" s="4"/>
      <c r="DA216" s="4"/>
      <c r="DB216" s="4"/>
      <c r="DC216" s="4"/>
      <c r="DD216" s="4"/>
      <c r="DE216" s="4"/>
      <c r="DF216" s="4"/>
      <c r="DG216" s="4"/>
      <c r="DH216" s="4"/>
      <c r="DI216" s="4"/>
      <c r="DJ216" s="4"/>
      <c r="DK216" s="4"/>
      <c r="DL216" s="4"/>
      <c r="DM216" s="4"/>
      <c r="DN216" s="4"/>
      <c r="DO216" s="4"/>
      <c r="DP216" s="4"/>
      <c r="DQ216" s="4"/>
      <c r="DR216" s="4"/>
      <c r="DS216" s="4"/>
      <c r="DT216" s="4"/>
      <c r="DU216" s="4"/>
      <c r="DV216" s="4"/>
      <c r="DW216" s="4"/>
      <c r="DX216" s="4"/>
      <c r="DY216" s="4"/>
      <c r="DZ216" s="4"/>
      <c r="EA216" s="4"/>
      <c r="EB216" s="4"/>
      <c r="EC216" s="4"/>
      <c r="ED216" s="4"/>
      <c r="EE216" s="4"/>
      <c r="EF216" s="4"/>
      <c r="EG216" s="4"/>
      <c r="EH216" s="4"/>
      <c r="EI216" s="4"/>
      <c r="EJ216" s="4"/>
      <c r="EK216" s="4"/>
      <c r="EL216" s="4"/>
      <c r="EM216" s="4"/>
      <c r="EN216" s="4"/>
      <c r="EO216" s="4"/>
      <c r="EP216" s="4"/>
      <c r="EQ216" s="4"/>
      <c r="ER216" s="4"/>
      <c r="ES216" s="4"/>
      <c r="ET216" s="4"/>
      <c r="EU216" s="4"/>
      <c r="EV216" s="4"/>
      <c r="EW216" s="4"/>
      <c r="EX216" s="4"/>
      <c r="EY216" s="4"/>
      <c r="EZ216" s="4"/>
      <c r="FA216" s="4"/>
      <c r="FB216" s="4"/>
      <c r="FC216" s="4"/>
      <c r="FD216" s="4"/>
      <c r="FE216" s="4"/>
      <c r="FF216" s="4"/>
      <c r="FG216" s="4"/>
      <c r="FH216" s="4"/>
      <c r="FI216" s="4"/>
      <c r="FJ216" s="4"/>
      <c r="FK216" s="4"/>
      <c r="FL216" s="4"/>
      <c r="FM216" s="4"/>
      <c r="FN216" s="4"/>
      <c r="FO216" s="4"/>
      <c r="FP216" s="4"/>
      <c r="FQ216" s="4"/>
      <c r="FR216" s="4"/>
      <c r="FS216" s="4"/>
      <c r="FT216" s="4"/>
      <c r="FU216" s="4"/>
      <c r="FV216" s="4"/>
      <c r="FW216" s="4"/>
      <c r="FX216" s="4"/>
      <c r="FY216" s="4"/>
      <c r="FZ216" s="4"/>
      <c r="GA216" s="4"/>
      <c r="GB216" s="4"/>
      <c r="GC216" s="4"/>
      <c r="GD216" s="4"/>
      <c r="GE216" s="4"/>
      <c r="GF216" s="4"/>
      <c r="GG216" s="4"/>
      <c r="GH216" s="4"/>
      <c r="GI216" s="4"/>
      <c r="GJ216" s="4"/>
      <c r="GK216" s="4"/>
      <c r="GL216" s="4"/>
      <c r="GM216" s="4"/>
      <c r="GN216" s="4"/>
      <c r="GO216" s="4"/>
      <c r="GP216" s="4"/>
      <c r="GQ216" s="4"/>
      <c r="GR216" s="4"/>
      <c r="GS216" s="4"/>
      <c r="GT216" s="4"/>
      <c r="GU216" s="4"/>
      <c r="GV216" s="4"/>
      <c r="GW216" s="4"/>
      <c r="GX216" s="4"/>
      <c r="GY216" s="4"/>
      <c r="GZ216" s="4"/>
      <c r="HA216" s="4"/>
      <c r="HB216" s="4"/>
      <c r="HC216" s="4"/>
      <c r="HD216" s="4"/>
      <c r="HE216" s="4"/>
      <c r="HF216" s="4"/>
      <c r="HG216" s="4"/>
      <c r="HH216" s="4"/>
      <c r="HI216" s="4"/>
      <c r="HJ216" s="4"/>
      <c r="HK216" s="4"/>
      <c r="HL216" s="4"/>
      <c r="HM216" s="4"/>
      <c r="HN216" s="4"/>
      <c r="HO216" s="4"/>
      <c r="HP216" s="4"/>
      <c r="HQ216" s="4"/>
      <c r="HR216" s="4"/>
      <c r="HS216" s="4"/>
      <c r="HT216" s="4"/>
      <c r="HU216" s="4"/>
      <c r="HV216" s="4"/>
      <c r="HW216" s="4"/>
      <c r="HX216" s="4"/>
      <c r="HY216" s="4"/>
      <c r="HZ216" s="4"/>
      <c r="IA216" s="4"/>
      <c r="IB216" s="4"/>
      <c r="IC216" s="4"/>
      <c r="ID216" s="4"/>
      <c r="IE216" s="4"/>
      <c r="IF216" s="4"/>
    </row>
    <row r="217" spans="1:240" ht="34.5" customHeight="1">
      <c r="A217" s="198" t="s">
        <v>502</v>
      </c>
      <c r="B217" s="583" t="s">
        <v>36</v>
      </c>
      <c r="C217" s="652">
        <v>11950</v>
      </c>
      <c r="D217" s="587" t="s">
        <v>503</v>
      </c>
      <c r="E217" s="600" t="s">
        <v>217</v>
      </c>
      <c r="F217" s="554">
        <v>80</v>
      </c>
      <c r="G217" s="554">
        <v>0</v>
      </c>
      <c r="H217" s="554">
        <v>0</v>
      </c>
      <c r="I217" s="554">
        <v>0</v>
      </c>
      <c r="J217" s="554">
        <v>0</v>
      </c>
      <c r="K217" s="554">
        <v>0</v>
      </c>
      <c r="L217" s="554">
        <v>0</v>
      </c>
      <c r="M217" s="980">
        <v>0</v>
      </c>
      <c r="N217" s="528">
        <f>SUM(F217:M217)</f>
        <v>80</v>
      </c>
      <c r="O217" s="979">
        <v>0.39</v>
      </c>
      <c r="P217" s="522">
        <f t="shared" si="13"/>
        <v>31.200000000000003</v>
      </c>
      <c r="Q217" s="3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4"/>
      <c r="BI217" s="4"/>
      <c r="BJ217" s="4"/>
      <c r="BK217" s="4"/>
      <c r="BL217" s="4"/>
      <c r="BM217" s="4"/>
      <c r="BN217" s="4"/>
      <c r="BO217" s="4"/>
      <c r="BP217" s="4"/>
      <c r="BQ217" s="4"/>
      <c r="BR217" s="4"/>
      <c r="BS217" s="4"/>
      <c r="BT217" s="4"/>
      <c r="BU217" s="4"/>
      <c r="BV217" s="4"/>
      <c r="BW217" s="4"/>
      <c r="BX217" s="4"/>
      <c r="BY217" s="4"/>
      <c r="BZ217" s="4"/>
      <c r="CA217" s="4"/>
      <c r="CB217" s="4"/>
      <c r="CC217" s="4"/>
      <c r="CD217" s="4"/>
      <c r="CE217" s="4"/>
      <c r="CF217" s="4"/>
      <c r="CG217" s="4"/>
      <c r="CH217" s="4"/>
      <c r="CI217" s="4"/>
      <c r="CJ217" s="4"/>
      <c r="CK217" s="4"/>
      <c r="CL217" s="4"/>
      <c r="CM217" s="4"/>
      <c r="CN217" s="4"/>
      <c r="CO217" s="4"/>
      <c r="CP217" s="4"/>
      <c r="CQ217" s="4"/>
      <c r="CR217" s="4"/>
      <c r="CS217" s="4"/>
      <c r="CT217" s="4"/>
      <c r="CU217" s="4"/>
      <c r="CV217" s="4"/>
      <c r="CW217" s="4"/>
      <c r="CX217" s="4"/>
      <c r="CY217" s="4"/>
      <c r="CZ217" s="4"/>
      <c r="DA217" s="4"/>
      <c r="DB217" s="4"/>
      <c r="DC217" s="4"/>
      <c r="DD217" s="4"/>
      <c r="DE217" s="4"/>
      <c r="DF217" s="4"/>
      <c r="DG217" s="4"/>
      <c r="DH217" s="4"/>
      <c r="DI217" s="4"/>
      <c r="DJ217" s="4"/>
      <c r="DK217" s="4"/>
      <c r="DL217" s="4"/>
      <c r="DM217" s="4"/>
      <c r="DN217" s="4"/>
      <c r="DO217" s="4"/>
      <c r="DP217" s="4"/>
      <c r="DQ217" s="4"/>
      <c r="DR217" s="4"/>
      <c r="DS217" s="4"/>
      <c r="DT217" s="4"/>
      <c r="DU217" s="4"/>
      <c r="DV217" s="4"/>
      <c r="DW217" s="4"/>
      <c r="DX217" s="4"/>
      <c r="DY217" s="4"/>
      <c r="DZ217" s="4"/>
      <c r="EA217" s="4"/>
      <c r="EB217" s="4"/>
      <c r="EC217" s="4"/>
      <c r="ED217" s="4"/>
      <c r="EE217" s="4"/>
      <c r="EF217" s="4"/>
      <c r="EG217" s="4"/>
      <c r="EH217" s="4"/>
      <c r="EI217" s="4"/>
      <c r="EJ217" s="4"/>
      <c r="EK217" s="4"/>
      <c r="EL217" s="4"/>
      <c r="EM217" s="4"/>
      <c r="EN217" s="4"/>
      <c r="EO217" s="4"/>
      <c r="EP217" s="4"/>
      <c r="EQ217" s="4"/>
      <c r="ER217" s="4"/>
      <c r="ES217" s="4"/>
      <c r="ET217" s="4"/>
      <c r="EU217" s="4"/>
      <c r="EV217" s="4"/>
      <c r="EW217" s="4"/>
      <c r="EX217" s="4"/>
      <c r="EY217" s="4"/>
      <c r="EZ217" s="4"/>
      <c r="FA217" s="4"/>
      <c r="FB217" s="4"/>
      <c r="FC217" s="4"/>
      <c r="FD217" s="4"/>
      <c r="FE217" s="4"/>
      <c r="FF217" s="4"/>
      <c r="FG217" s="4"/>
      <c r="FH217" s="4"/>
      <c r="FI217" s="4"/>
      <c r="FJ217" s="4"/>
      <c r="FK217" s="4"/>
      <c r="FL217" s="4"/>
      <c r="FM217" s="4"/>
      <c r="FN217" s="4"/>
      <c r="FO217" s="4"/>
      <c r="FP217" s="4"/>
      <c r="FQ217" s="4"/>
      <c r="FR217" s="4"/>
      <c r="FS217" s="4"/>
      <c r="FT217" s="4"/>
      <c r="FU217" s="4"/>
      <c r="FV217" s="4"/>
      <c r="FW217" s="4"/>
      <c r="FX217" s="4"/>
      <c r="FY217" s="4"/>
      <c r="FZ217" s="4"/>
      <c r="GA217" s="4"/>
      <c r="GB217" s="4"/>
      <c r="GC217" s="4"/>
      <c r="GD217" s="4"/>
      <c r="GE217" s="4"/>
      <c r="GF217" s="4"/>
      <c r="GG217" s="4"/>
      <c r="GH217" s="4"/>
      <c r="GI217" s="4"/>
      <c r="GJ217" s="4"/>
      <c r="GK217" s="4"/>
      <c r="GL217" s="4"/>
      <c r="GM217" s="4"/>
      <c r="GN217" s="4"/>
      <c r="GO217" s="4"/>
      <c r="GP217" s="4"/>
      <c r="GQ217" s="4"/>
      <c r="GR217" s="4"/>
      <c r="GS217" s="4"/>
      <c r="GT217" s="4"/>
      <c r="GU217" s="4"/>
      <c r="GV217" s="4"/>
      <c r="GW217" s="4"/>
      <c r="GX217" s="4"/>
      <c r="GY217" s="4"/>
      <c r="GZ217" s="4"/>
      <c r="HA217" s="4"/>
      <c r="HB217" s="4"/>
      <c r="HC217" s="4"/>
      <c r="HD217" s="4"/>
      <c r="HE217" s="4"/>
      <c r="HF217" s="4"/>
      <c r="HG217" s="4"/>
      <c r="HH217" s="4"/>
      <c r="HI217" s="4"/>
      <c r="HJ217" s="4"/>
      <c r="HK217" s="4"/>
      <c r="HL217" s="4"/>
      <c r="HM217" s="4"/>
      <c r="HN217" s="4"/>
      <c r="HO217" s="4"/>
      <c r="HP217" s="4"/>
      <c r="HQ217" s="4"/>
      <c r="HR217" s="4"/>
      <c r="HS217" s="4"/>
      <c r="HT217" s="4"/>
      <c r="HU217" s="4"/>
      <c r="HV217" s="4"/>
      <c r="HW217" s="4"/>
      <c r="HX217" s="4"/>
      <c r="HY217" s="4"/>
      <c r="HZ217" s="4"/>
      <c r="IA217" s="4"/>
      <c r="IB217" s="4"/>
      <c r="IC217" s="4"/>
      <c r="ID217" s="4"/>
      <c r="IE217" s="4"/>
      <c r="IF217" s="4"/>
    </row>
    <row r="218" spans="1:240" ht="34.5" customHeight="1">
      <c r="A218" s="560" t="s">
        <v>144</v>
      </c>
      <c r="B218" s="570" t="s">
        <v>36</v>
      </c>
      <c r="C218" s="625" t="s">
        <v>145</v>
      </c>
      <c r="D218" s="424" t="s">
        <v>146</v>
      </c>
      <c r="E218" s="430" t="s">
        <v>51</v>
      </c>
      <c r="F218" s="521">
        <v>1</v>
      </c>
      <c r="G218" s="521">
        <v>1</v>
      </c>
      <c r="H218" s="521">
        <v>1</v>
      </c>
      <c r="I218" s="521">
        <v>1</v>
      </c>
      <c r="J218" s="521">
        <v>1</v>
      </c>
      <c r="K218" s="521">
        <v>1</v>
      </c>
      <c r="L218" s="521">
        <v>1</v>
      </c>
      <c r="M218" s="521">
        <v>1</v>
      </c>
      <c r="N218" s="521">
        <f>SUM(F218:L218)</f>
        <v>7</v>
      </c>
      <c r="O218" s="451">
        <v>2.71</v>
      </c>
      <c r="P218" s="522">
        <f t="shared" si="13"/>
        <v>18.97</v>
      </c>
      <c r="Q218" s="3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4"/>
      <c r="BI218" s="4"/>
      <c r="BJ218" s="4"/>
      <c r="BK218" s="4"/>
      <c r="BL218" s="4"/>
      <c r="BM218" s="4"/>
      <c r="BN218" s="4"/>
      <c r="BO218" s="4"/>
      <c r="BP218" s="4"/>
      <c r="BQ218" s="4"/>
      <c r="BR218" s="4"/>
      <c r="BS218" s="4"/>
      <c r="BT218" s="4"/>
      <c r="BU218" s="4"/>
      <c r="BV218" s="4"/>
      <c r="BW218" s="4"/>
      <c r="BX218" s="4"/>
      <c r="BY218" s="4"/>
      <c r="BZ218" s="4"/>
      <c r="CA218" s="4"/>
      <c r="CB218" s="4"/>
      <c r="CC218" s="4"/>
      <c r="CD218" s="4"/>
      <c r="CE218" s="4"/>
      <c r="CF218" s="4"/>
      <c r="CG218" s="4"/>
      <c r="CH218" s="4"/>
      <c r="CI218" s="4"/>
      <c r="CJ218" s="4"/>
      <c r="CK218" s="4"/>
      <c r="CL218" s="4"/>
      <c r="CM218" s="4"/>
      <c r="CN218" s="4"/>
      <c r="CO218" s="4"/>
      <c r="CP218" s="4"/>
      <c r="CQ218" s="4"/>
      <c r="CR218" s="4"/>
      <c r="CS218" s="4"/>
      <c r="CT218" s="4"/>
      <c r="CU218" s="4"/>
      <c r="CV218" s="4"/>
      <c r="CW218" s="4"/>
      <c r="CX218" s="4"/>
      <c r="CY218" s="4"/>
      <c r="CZ218" s="4"/>
      <c r="DA218" s="4"/>
      <c r="DB218" s="4"/>
      <c r="DC218" s="4"/>
      <c r="DD218" s="4"/>
      <c r="DE218" s="4"/>
      <c r="DF218" s="4"/>
      <c r="DG218" s="4"/>
      <c r="DH218" s="4"/>
      <c r="DI218" s="4"/>
      <c r="DJ218" s="4"/>
      <c r="DK218" s="4"/>
      <c r="DL218" s="4"/>
      <c r="DM218" s="4"/>
      <c r="DN218" s="4"/>
      <c r="DO218" s="4"/>
      <c r="DP218" s="4"/>
      <c r="DQ218" s="4"/>
      <c r="DR218" s="4"/>
      <c r="DS218" s="4"/>
      <c r="DT218" s="4"/>
      <c r="DU218" s="4"/>
      <c r="DV218" s="4"/>
      <c r="DW218" s="4"/>
      <c r="DX218" s="4"/>
      <c r="DY218" s="4"/>
      <c r="DZ218" s="4"/>
      <c r="EA218" s="4"/>
      <c r="EB218" s="4"/>
      <c r="EC218" s="4"/>
      <c r="ED218" s="4"/>
      <c r="EE218" s="4"/>
      <c r="EF218" s="4"/>
      <c r="EG218" s="4"/>
      <c r="EH218" s="4"/>
      <c r="EI218" s="4"/>
      <c r="EJ218" s="4"/>
      <c r="EK218" s="4"/>
      <c r="EL218" s="4"/>
      <c r="EM218" s="4"/>
      <c r="EN218" s="4"/>
      <c r="EO218" s="4"/>
      <c r="EP218" s="4"/>
      <c r="EQ218" s="4"/>
      <c r="ER218" s="4"/>
      <c r="ES218" s="4"/>
      <c r="ET218" s="4"/>
      <c r="EU218" s="4"/>
      <c r="EV218" s="4"/>
      <c r="EW218" s="4"/>
      <c r="EX218" s="4"/>
      <c r="EY218" s="4"/>
      <c r="EZ218" s="4"/>
      <c r="FA218" s="4"/>
      <c r="FB218" s="4"/>
      <c r="FC218" s="4"/>
      <c r="FD218" s="4"/>
      <c r="FE218" s="4"/>
      <c r="FF218" s="4"/>
      <c r="FG218" s="4"/>
      <c r="FH218" s="4"/>
      <c r="FI218" s="4"/>
      <c r="FJ218" s="4"/>
      <c r="FK218" s="4"/>
      <c r="FL218" s="4"/>
      <c r="FM218" s="4"/>
      <c r="FN218" s="4"/>
      <c r="FO218" s="4"/>
      <c r="FP218" s="4"/>
      <c r="FQ218" s="4"/>
      <c r="FR218" s="4"/>
      <c r="FS218" s="4"/>
      <c r="FT218" s="4"/>
      <c r="FU218" s="4"/>
      <c r="FV218" s="4"/>
      <c r="FW218" s="4"/>
      <c r="FX218" s="4"/>
      <c r="FY218" s="4"/>
      <c r="FZ218" s="4"/>
      <c r="GA218" s="4"/>
      <c r="GB218" s="4"/>
      <c r="GC218" s="4"/>
      <c r="GD218" s="4"/>
      <c r="GE218" s="4"/>
      <c r="GF218" s="4"/>
      <c r="GG218" s="4"/>
      <c r="GH218" s="4"/>
      <c r="GI218" s="4"/>
      <c r="GJ218" s="4"/>
      <c r="GK218" s="4"/>
      <c r="GL218" s="4"/>
      <c r="GM218" s="4"/>
      <c r="GN218" s="4"/>
      <c r="GO218" s="4"/>
      <c r="GP218" s="4"/>
      <c r="GQ218" s="4"/>
      <c r="GR218" s="4"/>
      <c r="GS218" s="4"/>
      <c r="GT218" s="4"/>
      <c r="GU218" s="4"/>
      <c r="GV218" s="4"/>
      <c r="GW218" s="4"/>
      <c r="GX218" s="4"/>
      <c r="GY218" s="4"/>
      <c r="GZ218" s="4"/>
      <c r="HA218" s="4"/>
      <c r="HB218" s="4"/>
      <c r="HC218" s="4"/>
      <c r="HD218" s="4"/>
      <c r="HE218" s="4"/>
      <c r="HF218" s="4"/>
      <c r="HG218" s="4"/>
      <c r="HH218" s="4"/>
      <c r="HI218" s="4"/>
      <c r="HJ218" s="4"/>
      <c r="HK218" s="4"/>
      <c r="HL218" s="4"/>
      <c r="HM218" s="4"/>
      <c r="HN218" s="4"/>
      <c r="HO218" s="4"/>
      <c r="HP218" s="4"/>
      <c r="HQ218" s="4"/>
      <c r="HR218" s="4"/>
      <c r="HS218" s="4"/>
      <c r="HT218" s="4"/>
      <c r="HU218" s="4"/>
      <c r="HV218" s="4"/>
      <c r="HW218" s="4"/>
      <c r="HX218" s="4"/>
      <c r="HY218" s="4"/>
      <c r="HZ218" s="4"/>
      <c r="IA218" s="4"/>
      <c r="IB218" s="4"/>
      <c r="IC218" s="4"/>
      <c r="ID218" s="4"/>
      <c r="IE218" s="4"/>
      <c r="IF218" s="4"/>
    </row>
    <row r="219" spans="1:240" ht="34.5" customHeight="1">
      <c r="A219" s="560" t="s">
        <v>52</v>
      </c>
      <c r="B219" s="567" t="s">
        <v>36</v>
      </c>
      <c r="C219" s="621" t="s">
        <v>53</v>
      </c>
      <c r="D219" s="159" t="s">
        <v>54</v>
      </c>
      <c r="E219" s="595" t="s">
        <v>55</v>
      </c>
      <c r="F219" s="521">
        <v>1</v>
      </c>
      <c r="G219" s="521">
        <v>0</v>
      </c>
      <c r="H219" s="521">
        <v>0</v>
      </c>
      <c r="I219" s="521">
        <v>0</v>
      </c>
      <c r="J219" s="522">
        <v>0</v>
      </c>
      <c r="K219" s="522">
        <v>0</v>
      </c>
      <c r="L219" s="521">
        <v>0</v>
      </c>
      <c r="M219" s="521">
        <v>0</v>
      </c>
      <c r="N219" s="521">
        <f>SUM(F219:L219)</f>
        <v>1</v>
      </c>
      <c r="O219" s="451">
        <v>18.420000000000002</v>
      </c>
      <c r="P219" s="522">
        <f t="shared" si="13"/>
        <v>18.420000000000002</v>
      </c>
      <c r="Q219" s="3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  <c r="BM219" s="4"/>
      <c r="BN219" s="4"/>
      <c r="BO219" s="4"/>
      <c r="BP219" s="4"/>
      <c r="BQ219" s="4"/>
      <c r="BR219" s="4"/>
      <c r="BS219" s="4"/>
      <c r="BT219" s="4"/>
      <c r="BU219" s="4"/>
      <c r="BV219" s="4"/>
      <c r="BW219" s="4"/>
      <c r="BX219" s="4"/>
      <c r="BY219" s="4"/>
      <c r="BZ219" s="4"/>
      <c r="CA219" s="4"/>
      <c r="CB219" s="4"/>
      <c r="CC219" s="4"/>
      <c r="CD219" s="4"/>
      <c r="CE219" s="4"/>
      <c r="CF219" s="4"/>
      <c r="CG219" s="4"/>
      <c r="CH219" s="4"/>
      <c r="CI219" s="4"/>
      <c r="CJ219" s="4"/>
      <c r="CK219" s="4"/>
      <c r="CL219" s="4"/>
      <c r="CM219" s="4"/>
      <c r="CN219" s="4"/>
      <c r="CO219" s="4"/>
      <c r="CP219" s="4"/>
      <c r="CQ219" s="4"/>
      <c r="CR219" s="4"/>
      <c r="CS219" s="4"/>
      <c r="CT219" s="4"/>
      <c r="CU219" s="4"/>
      <c r="CV219" s="4"/>
      <c r="CW219" s="4"/>
      <c r="CX219" s="4"/>
      <c r="CY219" s="4"/>
      <c r="CZ219" s="4"/>
      <c r="DA219" s="4"/>
      <c r="DB219" s="4"/>
      <c r="DC219" s="4"/>
      <c r="DD219" s="4"/>
      <c r="DE219" s="4"/>
      <c r="DF219" s="4"/>
      <c r="DG219" s="4"/>
      <c r="DH219" s="4"/>
      <c r="DI219" s="4"/>
      <c r="DJ219" s="4"/>
      <c r="DK219" s="4"/>
      <c r="DL219" s="4"/>
      <c r="DM219" s="4"/>
      <c r="DN219" s="4"/>
      <c r="DO219" s="4"/>
      <c r="DP219" s="4"/>
      <c r="DQ219" s="4"/>
      <c r="DR219" s="4"/>
      <c r="DS219" s="4"/>
      <c r="DT219" s="4"/>
      <c r="DU219" s="4"/>
      <c r="DV219" s="4"/>
      <c r="DW219" s="4"/>
      <c r="DX219" s="4"/>
      <c r="DY219" s="4"/>
      <c r="DZ219" s="4"/>
      <c r="EA219" s="4"/>
      <c r="EB219" s="4"/>
      <c r="EC219" s="4"/>
      <c r="ED219" s="4"/>
      <c r="EE219" s="4"/>
      <c r="EF219" s="4"/>
      <c r="EG219" s="4"/>
      <c r="EH219" s="4"/>
      <c r="EI219" s="4"/>
      <c r="EJ219" s="4"/>
      <c r="EK219" s="4"/>
      <c r="EL219" s="4"/>
      <c r="EM219" s="4"/>
      <c r="EN219" s="4"/>
      <c r="EO219" s="4"/>
      <c r="EP219" s="4"/>
      <c r="EQ219" s="4"/>
      <c r="ER219" s="4"/>
      <c r="ES219" s="4"/>
      <c r="ET219" s="4"/>
      <c r="EU219" s="4"/>
      <c r="EV219" s="4"/>
      <c r="EW219" s="4"/>
      <c r="EX219" s="4"/>
      <c r="EY219" s="4"/>
      <c r="EZ219" s="4"/>
      <c r="FA219" s="4"/>
      <c r="FB219" s="4"/>
      <c r="FC219" s="4"/>
      <c r="FD219" s="4"/>
      <c r="FE219" s="4"/>
      <c r="FF219" s="4"/>
      <c r="FG219" s="4"/>
      <c r="FH219" s="4"/>
      <c r="FI219" s="4"/>
      <c r="FJ219" s="4"/>
      <c r="FK219" s="4"/>
      <c r="FL219" s="4"/>
      <c r="FM219" s="4"/>
      <c r="FN219" s="4"/>
      <c r="FO219" s="4"/>
      <c r="FP219" s="4"/>
      <c r="FQ219" s="4"/>
      <c r="FR219" s="4"/>
      <c r="FS219" s="4"/>
      <c r="FT219" s="4"/>
      <c r="FU219" s="4"/>
      <c r="FV219" s="4"/>
      <c r="FW219" s="4"/>
      <c r="FX219" s="4"/>
      <c r="FY219" s="4"/>
      <c r="FZ219" s="4"/>
      <c r="GA219" s="4"/>
      <c r="GB219" s="4"/>
      <c r="GC219" s="4"/>
      <c r="GD219" s="4"/>
      <c r="GE219" s="4"/>
      <c r="GF219" s="4"/>
      <c r="GG219" s="4"/>
      <c r="GH219" s="4"/>
      <c r="GI219" s="4"/>
      <c r="GJ219" s="4"/>
      <c r="GK219" s="4"/>
      <c r="GL219" s="4"/>
      <c r="GM219" s="4"/>
      <c r="GN219" s="4"/>
      <c r="GO219" s="4"/>
      <c r="GP219" s="4"/>
      <c r="GQ219" s="4"/>
      <c r="GR219" s="4"/>
      <c r="GS219" s="4"/>
      <c r="GT219" s="4"/>
      <c r="GU219" s="4"/>
      <c r="GV219" s="4"/>
      <c r="GW219" s="4"/>
      <c r="GX219" s="4"/>
      <c r="GY219" s="4"/>
      <c r="GZ219" s="4"/>
      <c r="HA219" s="4"/>
      <c r="HB219" s="4"/>
      <c r="HC219" s="4"/>
      <c r="HD219" s="4"/>
      <c r="HE219" s="4"/>
      <c r="HF219" s="4"/>
      <c r="HG219" s="4"/>
      <c r="HH219" s="4"/>
      <c r="HI219" s="4"/>
      <c r="HJ219" s="4"/>
      <c r="HK219" s="4"/>
      <c r="HL219" s="4"/>
      <c r="HM219" s="4"/>
      <c r="HN219" s="4"/>
      <c r="HO219" s="4"/>
      <c r="HP219" s="4"/>
      <c r="HQ219" s="4"/>
      <c r="HR219" s="4"/>
      <c r="HS219" s="4"/>
      <c r="HT219" s="4"/>
      <c r="HU219" s="4"/>
      <c r="HV219" s="4"/>
      <c r="HW219" s="4"/>
      <c r="HX219" s="4"/>
      <c r="HY219" s="4"/>
      <c r="HZ219" s="4"/>
      <c r="IA219" s="4"/>
      <c r="IB219" s="4"/>
      <c r="IC219" s="4"/>
      <c r="ID219" s="4"/>
      <c r="IE219" s="4"/>
      <c r="IF219" s="4"/>
    </row>
    <row r="220" spans="1:240" ht="34.5" customHeight="1">
      <c r="A220" s="560" t="s">
        <v>66</v>
      </c>
      <c r="B220" s="568" t="s">
        <v>36</v>
      </c>
      <c r="C220" s="623" t="s">
        <v>67</v>
      </c>
      <c r="D220" s="426" t="s">
        <v>68</v>
      </c>
      <c r="E220" s="425" t="s">
        <v>69</v>
      </c>
      <c r="F220" s="521">
        <v>4</v>
      </c>
      <c r="G220" s="521">
        <v>4</v>
      </c>
      <c r="H220" s="521">
        <v>4</v>
      </c>
      <c r="I220" s="521">
        <v>4</v>
      </c>
      <c r="J220" s="521">
        <v>4</v>
      </c>
      <c r="K220" s="521">
        <v>4</v>
      </c>
      <c r="L220" s="521">
        <v>4</v>
      </c>
      <c r="M220" s="521">
        <v>4</v>
      </c>
      <c r="N220" s="521">
        <f>SUM(F220:M220)</f>
        <v>32</v>
      </c>
      <c r="O220" s="521">
        <v>0.39</v>
      </c>
      <c r="P220" s="522">
        <f t="shared" si="13"/>
        <v>12.48</v>
      </c>
      <c r="Q220" s="3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4"/>
      <c r="BL220" s="4"/>
      <c r="BM220" s="4"/>
      <c r="BN220" s="4"/>
      <c r="BO220" s="4"/>
      <c r="BP220" s="4"/>
      <c r="BQ220" s="4"/>
      <c r="BR220" s="4"/>
      <c r="BS220" s="4"/>
      <c r="BT220" s="4"/>
      <c r="BU220" s="4"/>
      <c r="BV220" s="4"/>
      <c r="BW220" s="4"/>
      <c r="BX220" s="4"/>
      <c r="BY220" s="4"/>
      <c r="BZ220" s="4"/>
      <c r="CA220" s="4"/>
      <c r="CB220" s="4"/>
      <c r="CC220" s="4"/>
      <c r="CD220" s="4"/>
      <c r="CE220" s="4"/>
      <c r="CF220" s="4"/>
      <c r="CG220" s="4"/>
      <c r="CH220" s="4"/>
      <c r="CI220" s="4"/>
      <c r="CJ220" s="4"/>
      <c r="CK220" s="4"/>
      <c r="CL220" s="4"/>
      <c r="CM220" s="4"/>
      <c r="CN220" s="4"/>
      <c r="CO220" s="4"/>
      <c r="CP220" s="4"/>
      <c r="CQ220" s="4"/>
      <c r="CR220" s="4"/>
      <c r="CS220" s="4"/>
      <c r="CT220" s="4"/>
      <c r="CU220" s="4"/>
      <c r="CV220" s="4"/>
      <c r="CW220" s="4"/>
      <c r="CX220" s="4"/>
      <c r="CY220" s="4"/>
      <c r="CZ220" s="4"/>
      <c r="DA220" s="4"/>
      <c r="DB220" s="4"/>
      <c r="DC220" s="4"/>
      <c r="DD220" s="4"/>
      <c r="DE220" s="4"/>
      <c r="DF220" s="4"/>
      <c r="DG220" s="4"/>
      <c r="DH220" s="4"/>
      <c r="DI220" s="4"/>
      <c r="DJ220" s="4"/>
      <c r="DK220" s="4"/>
      <c r="DL220" s="4"/>
      <c r="DM220" s="4"/>
      <c r="DN220" s="4"/>
      <c r="DO220" s="4"/>
      <c r="DP220" s="4"/>
      <c r="DQ220" s="4"/>
      <c r="DR220" s="4"/>
      <c r="DS220" s="4"/>
      <c r="DT220" s="4"/>
      <c r="DU220" s="4"/>
      <c r="DV220" s="4"/>
      <c r="DW220" s="4"/>
      <c r="DX220" s="4"/>
      <c r="DY220" s="4"/>
      <c r="DZ220" s="4"/>
      <c r="EA220" s="4"/>
      <c r="EB220" s="4"/>
      <c r="EC220" s="4"/>
      <c r="ED220" s="4"/>
      <c r="EE220" s="4"/>
      <c r="EF220" s="4"/>
      <c r="EG220" s="4"/>
      <c r="EH220" s="4"/>
      <c r="EI220" s="4"/>
      <c r="EJ220" s="4"/>
      <c r="EK220" s="4"/>
      <c r="EL220" s="4"/>
      <c r="EM220" s="4"/>
      <c r="EN220" s="4"/>
      <c r="EO220" s="4"/>
      <c r="EP220" s="4"/>
      <c r="EQ220" s="4"/>
      <c r="ER220" s="4"/>
      <c r="ES220" s="4"/>
      <c r="ET220" s="4"/>
      <c r="EU220" s="4"/>
      <c r="EV220" s="4"/>
      <c r="EW220" s="4"/>
      <c r="EX220" s="4"/>
      <c r="EY220" s="4"/>
      <c r="EZ220" s="4"/>
      <c r="FA220" s="4"/>
      <c r="FB220" s="4"/>
      <c r="FC220" s="4"/>
      <c r="FD220" s="4"/>
      <c r="FE220" s="4"/>
      <c r="FF220" s="4"/>
      <c r="FG220" s="4"/>
      <c r="FH220" s="4"/>
      <c r="FI220" s="4"/>
      <c r="FJ220" s="4"/>
      <c r="FK220" s="4"/>
      <c r="FL220" s="4"/>
      <c r="FM220" s="4"/>
      <c r="FN220" s="4"/>
      <c r="FO220" s="4"/>
      <c r="FP220" s="4"/>
      <c r="FQ220" s="4"/>
      <c r="FR220" s="4"/>
      <c r="FS220" s="4"/>
      <c r="FT220" s="4"/>
      <c r="FU220" s="4"/>
      <c r="FV220" s="4"/>
      <c r="FW220" s="4"/>
      <c r="FX220" s="4"/>
      <c r="FY220" s="4"/>
      <c r="FZ220" s="4"/>
      <c r="GA220" s="4"/>
      <c r="GB220" s="4"/>
      <c r="GC220" s="4"/>
      <c r="GD220" s="4"/>
      <c r="GE220" s="4"/>
      <c r="GF220" s="4"/>
      <c r="GG220" s="4"/>
      <c r="GH220" s="4"/>
      <c r="GI220" s="4"/>
      <c r="GJ220" s="4"/>
      <c r="GK220" s="4"/>
      <c r="GL220" s="4"/>
      <c r="GM220" s="4"/>
      <c r="GN220" s="4"/>
      <c r="GO220" s="4"/>
      <c r="GP220" s="4"/>
      <c r="GQ220" s="4"/>
      <c r="GR220" s="4"/>
      <c r="GS220" s="4"/>
      <c r="GT220" s="4"/>
      <c r="GU220" s="4"/>
      <c r="GV220" s="4"/>
      <c r="GW220" s="4"/>
      <c r="GX220" s="4"/>
      <c r="GY220" s="4"/>
      <c r="GZ220" s="4"/>
      <c r="HA220" s="4"/>
      <c r="HB220" s="4"/>
      <c r="HC220" s="4"/>
      <c r="HD220" s="4"/>
      <c r="HE220" s="4"/>
      <c r="HF220" s="4"/>
      <c r="HG220" s="4"/>
      <c r="HH220" s="4"/>
      <c r="HI220" s="4"/>
      <c r="HJ220" s="4"/>
      <c r="HK220" s="4"/>
      <c r="HL220" s="4"/>
      <c r="HM220" s="4"/>
      <c r="HN220" s="4"/>
      <c r="HO220" s="4"/>
      <c r="HP220" s="4"/>
      <c r="HQ220" s="4"/>
      <c r="HR220" s="4"/>
      <c r="HS220" s="4"/>
      <c r="HT220" s="4"/>
      <c r="HU220" s="4"/>
      <c r="HV220" s="4"/>
      <c r="HW220" s="4"/>
      <c r="HX220" s="4"/>
      <c r="HY220" s="4"/>
      <c r="HZ220" s="4"/>
      <c r="IA220" s="4"/>
      <c r="IB220" s="4"/>
      <c r="IC220" s="4"/>
      <c r="ID220" s="4"/>
      <c r="IE220" s="4"/>
      <c r="IF220" s="4"/>
    </row>
    <row r="221" spans="1:240" ht="34.5" customHeight="1">
      <c r="A221" s="560" t="s">
        <v>486</v>
      </c>
      <c r="B221" s="578" t="s">
        <v>36</v>
      </c>
      <c r="C221" s="645">
        <v>102604</v>
      </c>
      <c r="D221" s="587" t="s">
        <v>487</v>
      </c>
      <c r="E221" s="588" t="s">
        <v>328</v>
      </c>
      <c r="F221" s="544">
        <v>0</v>
      </c>
      <c r="G221" s="544">
        <v>0</v>
      </c>
      <c r="H221" s="544">
        <v>0</v>
      </c>
      <c r="I221" s="544">
        <v>0</v>
      </c>
      <c r="J221" s="544">
        <v>0</v>
      </c>
      <c r="K221" s="544">
        <v>0</v>
      </c>
      <c r="L221" s="544">
        <v>0</v>
      </c>
      <c r="M221" s="544">
        <v>1</v>
      </c>
      <c r="N221" s="545">
        <f>SUM(F221:M221)</f>
        <v>1</v>
      </c>
      <c r="O221" s="544">
        <v>9.09</v>
      </c>
      <c r="P221" s="551">
        <f t="shared" si="13"/>
        <v>9.09</v>
      </c>
      <c r="Q221" s="3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4"/>
      <c r="BK221" s="4"/>
      <c r="BL221" s="4"/>
      <c r="BM221" s="4"/>
      <c r="BN221" s="4"/>
      <c r="BO221" s="4"/>
      <c r="BP221" s="4"/>
      <c r="BQ221" s="4"/>
      <c r="BR221" s="4"/>
      <c r="BS221" s="4"/>
      <c r="BT221" s="4"/>
      <c r="BU221" s="4"/>
      <c r="BV221" s="4"/>
      <c r="BW221" s="4"/>
      <c r="BX221" s="4"/>
      <c r="BY221" s="4"/>
      <c r="BZ221" s="4"/>
      <c r="CA221" s="4"/>
      <c r="CB221" s="4"/>
      <c r="CC221" s="4"/>
      <c r="CD221" s="4"/>
      <c r="CE221" s="4"/>
      <c r="CF221" s="4"/>
      <c r="CG221" s="4"/>
      <c r="CH221" s="4"/>
      <c r="CI221" s="4"/>
      <c r="CJ221" s="4"/>
      <c r="CK221" s="4"/>
      <c r="CL221" s="4"/>
      <c r="CM221" s="4"/>
      <c r="CN221" s="4"/>
      <c r="CO221" s="4"/>
      <c r="CP221" s="4"/>
      <c r="CQ221" s="4"/>
      <c r="CR221" s="4"/>
      <c r="CS221" s="4"/>
      <c r="CT221" s="4"/>
      <c r="CU221" s="4"/>
      <c r="CV221" s="4"/>
      <c r="CW221" s="4"/>
      <c r="CX221" s="4"/>
      <c r="CY221" s="4"/>
      <c r="CZ221" s="4"/>
      <c r="DA221" s="4"/>
      <c r="DB221" s="4"/>
      <c r="DC221" s="4"/>
      <c r="DD221" s="4"/>
      <c r="DE221" s="4"/>
      <c r="DF221" s="4"/>
      <c r="DG221" s="4"/>
      <c r="DH221" s="4"/>
      <c r="DI221" s="4"/>
      <c r="DJ221" s="4"/>
      <c r="DK221" s="4"/>
      <c r="DL221" s="4"/>
      <c r="DM221" s="4"/>
      <c r="DN221" s="4"/>
      <c r="DO221" s="4"/>
      <c r="DP221" s="4"/>
      <c r="DQ221" s="4"/>
      <c r="DR221" s="4"/>
      <c r="DS221" s="4"/>
      <c r="DT221" s="4"/>
      <c r="DU221" s="4"/>
      <c r="DV221" s="4"/>
      <c r="DW221" s="4"/>
      <c r="DX221" s="4"/>
      <c r="DY221" s="4"/>
      <c r="DZ221" s="4"/>
      <c r="EA221" s="4"/>
      <c r="EB221" s="4"/>
      <c r="EC221" s="4"/>
      <c r="ED221" s="4"/>
      <c r="EE221" s="4"/>
      <c r="EF221" s="4"/>
      <c r="EG221" s="4"/>
      <c r="EH221" s="4"/>
      <c r="EI221" s="4"/>
      <c r="EJ221" s="4"/>
      <c r="EK221" s="4"/>
      <c r="EL221" s="4"/>
      <c r="EM221" s="4"/>
      <c r="EN221" s="4"/>
      <c r="EO221" s="4"/>
      <c r="EP221" s="4"/>
      <c r="EQ221" s="4"/>
      <c r="ER221" s="4"/>
      <c r="ES221" s="4"/>
      <c r="ET221" s="4"/>
      <c r="EU221" s="4"/>
      <c r="EV221" s="4"/>
      <c r="EW221" s="4"/>
      <c r="EX221" s="4"/>
      <c r="EY221" s="4"/>
      <c r="EZ221" s="4"/>
      <c r="FA221" s="4"/>
      <c r="FB221" s="4"/>
      <c r="FC221" s="4"/>
      <c r="FD221" s="4"/>
      <c r="FE221" s="4"/>
      <c r="FF221" s="4"/>
      <c r="FG221" s="4"/>
      <c r="FH221" s="4"/>
      <c r="FI221" s="4"/>
      <c r="FJ221" s="4"/>
      <c r="FK221" s="4"/>
      <c r="FL221" s="4"/>
      <c r="FM221" s="4"/>
      <c r="FN221" s="4"/>
      <c r="FO221" s="4"/>
      <c r="FP221" s="4"/>
      <c r="FQ221" s="4"/>
      <c r="FR221" s="4"/>
      <c r="FS221" s="4"/>
      <c r="FT221" s="4"/>
      <c r="FU221" s="4"/>
      <c r="FV221" s="4"/>
      <c r="FW221" s="4"/>
      <c r="FX221" s="4"/>
      <c r="FY221" s="4"/>
      <c r="FZ221" s="4"/>
      <c r="GA221" s="4"/>
      <c r="GB221" s="4"/>
      <c r="GC221" s="4"/>
      <c r="GD221" s="4"/>
      <c r="GE221" s="4"/>
      <c r="GF221" s="4"/>
      <c r="GG221" s="4"/>
      <c r="GH221" s="4"/>
      <c r="GI221" s="4"/>
      <c r="GJ221" s="4"/>
      <c r="GK221" s="4"/>
      <c r="GL221" s="4"/>
      <c r="GM221" s="4"/>
      <c r="GN221" s="4"/>
      <c r="GO221" s="4"/>
      <c r="GP221" s="4"/>
      <c r="GQ221" s="4"/>
      <c r="GR221" s="4"/>
      <c r="GS221" s="4"/>
      <c r="GT221" s="4"/>
      <c r="GU221" s="4"/>
      <c r="GV221" s="4"/>
      <c r="GW221" s="4"/>
      <c r="GX221" s="4"/>
      <c r="GY221" s="4"/>
      <c r="GZ221" s="4"/>
      <c r="HA221" s="4"/>
      <c r="HB221" s="4"/>
      <c r="HC221" s="4"/>
      <c r="HD221" s="4"/>
      <c r="HE221" s="4"/>
      <c r="HF221" s="4"/>
      <c r="HG221" s="4"/>
      <c r="HH221" s="4"/>
      <c r="HI221" s="4"/>
      <c r="HJ221" s="4"/>
      <c r="HK221" s="4"/>
      <c r="HL221" s="4"/>
      <c r="HM221" s="4"/>
      <c r="HN221" s="4"/>
      <c r="HO221" s="4"/>
      <c r="HP221" s="4"/>
      <c r="HQ221" s="4"/>
      <c r="HR221" s="4"/>
      <c r="HS221" s="4"/>
      <c r="HT221" s="4"/>
      <c r="HU221" s="4"/>
      <c r="HV221" s="4"/>
      <c r="HW221" s="4"/>
      <c r="HX221" s="4"/>
      <c r="HY221" s="4"/>
      <c r="HZ221" s="4"/>
      <c r="IA221" s="4"/>
      <c r="IB221" s="4"/>
      <c r="IC221" s="4"/>
      <c r="ID221" s="4"/>
      <c r="IE221" s="4"/>
      <c r="IF221" s="4"/>
    </row>
    <row r="222" spans="1:240" ht="34.5" customHeight="1">
      <c r="A222" s="561" t="s">
        <v>155</v>
      </c>
      <c r="B222" s="575" t="s">
        <v>26</v>
      </c>
      <c r="C222" s="1099" t="s">
        <v>156</v>
      </c>
      <c r="D222" s="584" t="s">
        <v>157</v>
      </c>
      <c r="E222" s="423" t="s">
        <v>29</v>
      </c>
      <c r="F222" s="979">
        <v>1</v>
      </c>
      <c r="G222" s="979">
        <v>0</v>
      </c>
      <c r="H222" s="979">
        <v>0</v>
      </c>
      <c r="I222" s="979">
        <v>0</v>
      </c>
      <c r="J222" s="979">
        <v>0</v>
      </c>
      <c r="K222" s="979">
        <v>0</v>
      </c>
      <c r="L222" s="979">
        <v>0</v>
      </c>
      <c r="M222" s="979">
        <v>0</v>
      </c>
      <c r="N222" s="521">
        <f>SUM(F222:L222)</f>
        <v>1</v>
      </c>
      <c r="O222" s="979">
        <f>'2-COMPOSIÇÃO_CUSTO_UNITÁRIO'!H61</f>
        <v>118.00960000000001</v>
      </c>
      <c r="P222" s="522">
        <f t="shared" si="13"/>
        <v>118.00960000000001</v>
      </c>
      <c r="Q222" s="3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4"/>
      <c r="BI222" s="4"/>
      <c r="BJ222" s="4"/>
      <c r="BK222" s="4"/>
      <c r="BL222" s="4"/>
      <c r="BM222" s="4"/>
      <c r="BN222" s="4"/>
      <c r="BO222" s="4"/>
      <c r="BP222" s="4"/>
      <c r="BQ222" s="4"/>
      <c r="BR222" s="4"/>
      <c r="BS222" s="4"/>
      <c r="BT222" s="4"/>
      <c r="BU222" s="4"/>
      <c r="BV222" s="4"/>
      <c r="BW222" s="4"/>
      <c r="BX222" s="4"/>
      <c r="BY222" s="4"/>
      <c r="BZ222" s="4"/>
      <c r="CA222" s="4"/>
      <c r="CB222" s="4"/>
      <c r="CC222" s="4"/>
      <c r="CD222" s="4"/>
      <c r="CE222" s="4"/>
      <c r="CF222" s="4"/>
      <c r="CG222" s="4"/>
      <c r="CH222" s="4"/>
      <c r="CI222" s="4"/>
      <c r="CJ222" s="4"/>
      <c r="CK222" s="4"/>
      <c r="CL222" s="4"/>
      <c r="CM222" s="4"/>
      <c r="CN222" s="4"/>
      <c r="CO222" s="4"/>
      <c r="CP222" s="4"/>
      <c r="CQ222" s="4"/>
      <c r="CR222" s="4"/>
      <c r="CS222" s="4"/>
      <c r="CT222" s="4"/>
      <c r="CU222" s="4"/>
      <c r="CV222" s="4"/>
      <c r="CW222" s="4"/>
      <c r="CX222" s="4"/>
      <c r="CY222" s="4"/>
      <c r="CZ222" s="4"/>
      <c r="DA222" s="4"/>
      <c r="DB222" s="4"/>
      <c r="DC222" s="4"/>
      <c r="DD222" s="4"/>
      <c r="DE222" s="4"/>
      <c r="DF222" s="4"/>
      <c r="DG222" s="4"/>
      <c r="DH222" s="4"/>
      <c r="DI222" s="4"/>
      <c r="DJ222" s="4"/>
      <c r="DK222" s="4"/>
      <c r="DL222" s="4"/>
      <c r="DM222" s="4"/>
      <c r="DN222" s="4"/>
      <c r="DO222" s="4"/>
      <c r="DP222" s="4"/>
      <c r="DQ222" s="4"/>
      <c r="DR222" s="4"/>
      <c r="DS222" s="4"/>
      <c r="DT222" s="4"/>
      <c r="DU222" s="4"/>
      <c r="DV222" s="4"/>
      <c r="DW222" s="4"/>
      <c r="DX222" s="4"/>
      <c r="DY222" s="4"/>
      <c r="DZ222" s="4"/>
      <c r="EA222" s="4"/>
      <c r="EB222" s="4"/>
      <c r="EC222" s="4"/>
      <c r="ED222" s="4"/>
      <c r="EE222" s="4"/>
      <c r="EF222" s="4"/>
      <c r="EG222" s="4"/>
      <c r="EH222" s="4"/>
      <c r="EI222" s="4"/>
      <c r="EJ222" s="4"/>
      <c r="EK222" s="4"/>
      <c r="EL222" s="4"/>
      <c r="EM222" s="4"/>
      <c r="EN222" s="4"/>
      <c r="EO222" s="4"/>
      <c r="EP222" s="4"/>
      <c r="EQ222" s="4"/>
      <c r="ER222" s="4"/>
      <c r="ES222" s="4"/>
      <c r="ET222" s="4"/>
      <c r="EU222" s="4"/>
      <c r="EV222" s="4"/>
      <c r="EW222" s="4"/>
      <c r="EX222" s="4"/>
      <c r="EY222" s="4"/>
      <c r="EZ222" s="4"/>
      <c r="FA222" s="4"/>
      <c r="FB222" s="4"/>
      <c r="FC222" s="4"/>
      <c r="FD222" s="4"/>
      <c r="FE222" s="4"/>
      <c r="FF222" s="4"/>
      <c r="FG222" s="4"/>
      <c r="FH222" s="4"/>
      <c r="FI222" s="4"/>
      <c r="FJ222" s="4"/>
      <c r="FK222" s="4"/>
      <c r="FL222" s="4"/>
      <c r="FM222" s="4"/>
      <c r="FN222" s="4"/>
      <c r="FO222" s="4"/>
      <c r="FP222" s="4"/>
      <c r="FQ222" s="4"/>
      <c r="FR222" s="4"/>
      <c r="FS222" s="4"/>
      <c r="FT222" s="4"/>
      <c r="FU222" s="4"/>
      <c r="FV222" s="4"/>
      <c r="FW222" s="4"/>
      <c r="FX222" s="4"/>
      <c r="FY222" s="4"/>
      <c r="FZ222" s="4"/>
      <c r="GA222" s="4"/>
      <c r="GB222" s="4"/>
      <c r="GC222" s="4"/>
      <c r="GD222" s="4"/>
      <c r="GE222" s="4"/>
      <c r="GF222" s="4"/>
      <c r="GG222" s="4"/>
      <c r="GH222" s="4"/>
      <c r="GI222" s="4"/>
      <c r="GJ222" s="4"/>
      <c r="GK222" s="4"/>
      <c r="GL222" s="4"/>
      <c r="GM222" s="4"/>
      <c r="GN222" s="4"/>
      <c r="GO222" s="4"/>
      <c r="GP222" s="4"/>
      <c r="GQ222" s="4"/>
      <c r="GR222" s="4"/>
      <c r="GS222" s="4"/>
      <c r="GT222" s="4"/>
      <c r="GU222" s="4"/>
      <c r="GV222" s="4"/>
      <c r="GW222" s="4"/>
      <c r="GX222" s="4"/>
      <c r="GY222" s="4"/>
      <c r="GZ222" s="4"/>
      <c r="HA222" s="4"/>
      <c r="HB222" s="4"/>
      <c r="HC222" s="4"/>
      <c r="HD222" s="4"/>
      <c r="HE222" s="4"/>
      <c r="HF222" s="4"/>
      <c r="HG222" s="4"/>
      <c r="HH222" s="4"/>
      <c r="HI222" s="4"/>
      <c r="HJ222" s="4"/>
      <c r="HK222" s="4"/>
      <c r="HL222" s="4"/>
      <c r="HM222" s="4"/>
      <c r="HN222" s="4"/>
      <c r="HO222" s="4"/>
      <c r="HP222" s="4"/>
      <c r="HQ222" s="4"/>
      <c r="HR222" s="4"/>
      <c r="HS222" s="4"/>
      <c r="HT222" s="4"/>
      <c r="HU222" s="4"/>
      <c r="HV222" s="4"/>
      <c r="HW222" s="4"/>
      <c r="HX222" s="4"/>
      <c r="HY222" s="4"/>
      <c r="HZ222" s="4"/>
      <c r="IA222" s="4"/>
      <c r="IB222" s="4"/>
      <c r="IC222" s="4"/>
      <c r="ID222" s="4"/>
      <c r="IE222" s="4"/>
      <c r="IF222" s="4"/>
    </row>
    <row r="223" spans="1:240" ht="23.25">
      <c r="A223" s="198" t="s">
        <v>504</v>
      </c>
      <c r="B223" s="583" t="s">
        <v>36</v>
      </c>
      <c r="C223" s="652">
        <v>11057</v>
      </c>
      <c r="D223" s="587" t="s">
        <v>919</v>
      </c>
      <c r="E223" s="600" t="s">
        <v>217</v>
      </c>
      <c r="F223" s="554">
        <v>15</v>
      </c>
      <c r="G223" s="554">
        <v>0</v>
      </c>
      <c r="H223" s="554">
        <v>0</v>
      </c>
      <c r="I223" s="554">
        <v>0</v>
      </c>
      <c r="J223" s="554">
        <v>0</v>
      </c>
      <c r="K223" s="554">
        <v>0</v>
      </c>
      <c r="L223" s="554">
        <v>0</v>
      </c>
      <c r="M223" s="980">
        <v>0</v>
      </c>
      <c r="N223" s="528">
        <f>SUM(F223:M223)</f>
        <v>15</v>
      </c>
      <c r="O223" s="979">
        <v>0.15</v>
      </c>
      <c r="P223" s="522">
        <f t="shared" si="13"/>
        <v>2.25</v>
      </c>
      <c r="Q223" s="985" t="s">
        <v>898</v>
      </c>
      <c r="R223" s="266">
        <f>SUM(P56:P223)</f>
        <v>185299.36945100004</v>
      </c>
      <c r="S223" s="266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4"/>
      <c r="BL223" s="4"/>
      <c r="BM223" s="4"/>
      <c r="BN223" s="4"/>
      <c r="BO223" s="4"/>
      <c r="BP223" s="4"/>
      <c r="BQ223" s="4"/>
      <c r="BR223" s="4"/>
      <c r="BS223" s="4"/>
      <c r="BT223" s="4"/>
      <c r="BU223" s="4"/>
      <c r="BV223" s="4"/>
      <c r="BW223" s="4"/>
      <c r="BX223" s="4"/>
      <c r="BY223" s="4"/>
      <c r="BZ223" s="4"/>
      <c r="CA223" s="4"/>
      <c r="CB223" s="4"/>
      <c r="CC223" s="4"/>
      <c r="CD223" s="4"/>
      <c r="CE223" s="4"/>
      <c r="CF223" s="4"/>
      <c r="CG223" s="4"/>
      <c r="CH223" s="4"/>
      <c r="CI223" s="4"/>
      <c r="CJ223" s="4"/>
      <c r="CK223" s="4"/>
      <c r="CL223" s="4"/>
      <c r="CM223" s="4"/>
      <c r="CN223" s="4"/>
      <c r="CO223" s="4"/>
      <c r="CP223" s="4"/>
      <c r="CQ223" s="4"/>
      <c r="CR223" s="4"/>
      <c r="CS223" s="4"/>
      <c r="CT223" s="4"/>
      <c r="CU223" s="4"/>
      <c r="CV223" s="4"/>
      <c r="CW223" s="4"/>
      <c r="CX223" s="4"/>
      <c r="CY223" s="4"/>
      <c r="CZ223" s="4"/>
      <c r="DA223" s="4"/>
      <c r="DB223" s="4"/>
      <c r="DC223" s="4"/>
      <c r="DD223" s="4"/>
      <c r="DE223" s="4"/>
      <c r="DF223" s="4"/>
      <c r="DG223" s="4"/>
      <c r="DH223" s="4"/>
      <c r="DI223" s="4"/>
      <c r="DJ223" s="4"/>
      <c r="DK223" s="4"/>
      <c r="DL223" s="4"/>
      <c r="DM223" s="4"/>
      <c r="DN223" s="4"/>
      <c r="DO223" s="4"/>
      <c r="DP223" s="4"/>
      <c r="DQ223" s="4"/>
      <c r="DR223" s="4"/>
      <c r="DS223" s="4"/>
      <c r="DT223" s="4"/>
      <c r="DU223" s="4"/>
      <c r="DV223" s="4"/>
      <c r="DW223" s="4"/>
      <c r="DX223" s="4"/>
      <c r="DY223" s="4"/>
      <c r="DZ223" s="4"/>
      <c r="EA223" s="4"/>
      <c r="EB223" s="4"/>
      <c r="EC223" s="4"/>
      <c r="ED223" s="4"/>
      <c r="EE223" s="4"/>
      <c r="EF223" s="4"/>
      <c r="EG223" s="4"/>
      <c r="EH223" s="4"/>
      <c r="EI223" s="4"/>
      <c r="EJ223" s="4"/>
      <c r="EK223" s="4"/>
      <c r="EL223" s="4"/>
      <c r="EM223" s="4"/>
      <c r="EN223" s="4"/>
      <c r="EO223" s="4"/>
      <c r="EP223" s="4"/>
      <c r="EQ223" s="4"/>
      <c r="ER223" s="4"/>
      <c r="ES223" s="4"/>
      <c r="ET223" s="4"/>
      <c r="EU223" s="4"/>
      <c r="EV223" s="4"/>
      <c r="EW223" s="4"/>
      <c r="EX223" s="4"/>
      <c r="EY223" s="4"/>
      <c r="EZ223" s="4"/>
      <c r="FA223" s="4"/>
      <c r="FB223" s="4"/>
      <c r="FC223" s="4"/>
      <c r="FD223" s="4"/>
      <c r="FE223" s="4"/>
      <c r="FF223" s="4"/>
      <c r="FG223" s="4"/>
      <c r="FH223" s="4"/>
      <c r="FI223" s="4"/>
      <c r="FJ223" s="4"/>
      <c r="FK223" s="4"/>
      <c r="FL223" s="4"/>
      <c r="FM223" s="4"/>
      <c r="FN223" s="4"/>
      <c r="FO223" s="4"/>
      <c r="FP223" s="4"/>
      <c r="FQ223" s="4"/>
      <c r="FR223" s="4"/>
      <c r="FS223" s="4"/>
      <c r="FT223" s="4"/>
      <c r="FU223" s="4"/>
      <c r="FV223" s="4"/>
      <c r="FW223" s="4"/>
      <c r="FX223" s="4"/>
      <c r="FY223" s="4"/>
      <c r="FZ223" s="4"/>
      <c r="GA223" s="4"/>
      <c r="GB223" s="4"/>
      <c r="GC223" s="4"/>
      <c r="GD223" s="4"/>
      <c r="GE223" s="4"/>
      <c r="GF223" s="4"/>
      <c r="GG223" s="4"/>
      <c r="GH223" s="4"/>
      <c r="GI223" s="4"/>
      <c r="GJ223" s="4"/>
      <c r="GK223" s="4"/>
      <c r="GL223" s="4"/>
      <c r="GM223" s="4"/>
      <c r="GN223" s="4"/>
      <c r="GO223" s="4"/>
      <c r="GP223" s="4"/>
      <c r="GQ223" s="4"/>
      <c r="GR223" s="4"/>
      <c r="GS223" s="4"/>
      <c r="GT223" s="4"/>
      <c r="GU223" s="4"/>
      <c r="GV223" s="4"/>
      <c r="GW223" s="4"/>
      <c r="GX223" s="4"/>
      <c r="GY223" s="4"/>
      <c r="GZ223" s="4"/>
      <c r="HA223" s="4"/>
      <c r="HB223" s="4"/>
      <c r="HC223" s="4"/>
      <c r="HD223" s="4"/>
      <c r="HE223" s="4"/>
      <c r="HF223" s="4"/>
      <c r="HG223" s="4"/>
      <c r="HH223" s="4"/>
      <c r="HI223" s="4"/>
      <c r="HJ223" s="4"/>
      <c r="HK223" s="4"/>
      <c r="HL223" s="4"/>
      <c r="HM223" s="4"/>
      <c r="HN223" s="4"/>
      <c r="HO223" s="4"/>
      <c r="HP223" s="4"/>
      <c r="HQ223" s="4"/>
      <c r="HR223" s="4"/>
      <c r="HS223" s="4"/>
      <c r="HT223" s="4"/>
      <c r="HU223" s="4"/>
      <c r="HV223" s="4"/>
      <c r="HW223" s="4"/>
      <c r="HX223" s="4"/>
      <c r="HY223" s="4"/>
      <c r="HZ223" s="4"/>
      <c r="IA223" s="4"/>
      <c r="IB223" s="4"/>
      <c r="IC223" s="4"/>
      <c r="ID223" s="4"/>
      <c r="IE223" s="4"/>
      <c r="IF223" s="4"/>
    </row>
    <row r="224" spans="1:240">
      <c r="P224" s="1046">
        <f>SUM(P4:P223)</f>
        <v>933988.54993199999</v>
      </c>
    </row>
    <row r="226" spans="18:21">
      <c r="T226">
        <v>961141.92193199985</v>
      </c>
    </row>
    <row r="227" spans="18:21" ht="15">
      <c r="R227" s="976" t="s">
        <v>882</v>
      </c>
      <c r="S227" s="660"/>
      <c r="T227" s="659">
        <v>0.5</v>
      </c>
      <c r="U227" s="266">
        <f>T226*0.5</f>
        <v>480570.96096599993</v>
      </c>
    </row>
    <row r="228" spans="18:21" ht="15">
      <c r="R228" s="976" t="s">
        <v>887</v>
      </c>
      <c r="S228" s="661"/>
      <c r="T228" s="659">
        <v>0.3</v>
      </c>
      <c r="U228" s="266">
        <f>T226*0.3</f>
        <v>288342.57657959993</v>
      </c>
    </row>
    <row r="229" spans="18:21" ht="15">
      <c r="R229" s="976" t="s">
        <v>898</v>
      </c>
      <c r="S229" s="662"/>
      <c r="T229" s="659">
        <v>0.2</v>
      </c>
      <c r="U229" s="266">
        <f>T226*0.2</f>
        <v>192228.38438639999</v>
      </c>
    </row>
    <row r="230" spans="18:21">
      <c r="U230" s="266"/>
    </row>
  </sheetData>
  <sortState xmlns:xlrd2="http://schemas.microsoft.com/office/spreadsheetml/2017/richdata2" ref="A4:P223">
    <sortCondition descending="1" ref="P4:P223"/>
  </sortState>
  <conditionalFormatting sqref="D194:D209">
    <cfRule type="expression" dxfId="5" priority="3">
      <formula>AND(#REF!&lt;&gt;"COMPOSICAO",#REF!&lt;&gt;"INSUMO",#REF!&lt;&gt;"")</formula>
    </cfRule>
    <cfRule type="expression" dxfId="4" priority="4">
      <formula>AND(OR(#REF!="COMPOSICAO",#REF!="INSUMO",#REF!&lt;&gt;""),#REF!&lt;&gt;"")</formula>
    </cfRule>
  </conditionalFormatting>
  <conditionalFormatting sqref="D206:D207">
    <cfRule type="expression" dxfId="3" priority="1">
      <formula>AND($A146&lt;&gt;"COMPOSICAO",$A146&lt;&gt;"INSUMO",$A146&lt;&gt;"")</formula>
    </cfRule>
    <cfRule type="expression" dxfId="2" priority="2">
      <formula>AND(OR($A146="COMPOSICAO",$A146="INSUMO",$A146&lt;&gt;""),$A146&lt;&gt;"")</formula>
    </cfRule>
  </conditionalFormatting>
  <conditionalFormatting sqref="D208">
    <cfRule type="expression" dxfId="1" priority="5">
      <formula>AND($A147&lt;&gt;"COMPOSICAO",$A147&lt;&gt;"INSUMO",$A147&lt;&gt;"")</formula>
    </cfRule>
    <cfRule type="expression" dxfId="0" priority="6">
      <formula>AND(OR($A147="COMPOSICAO",$A147="INSUMO",$A147&lt;&gt;""),$A147&lt;&gt;"")</formula>
    </cfRule>
  </conditionalFormatting>
  <pageMargins left="0" right="0" top="0.13888888888888901" bottom="0.13888888888888901" header="0" footer="0"/>
  <pageSetup paperSize="9" scale="45" firstPageNumber="0" fitToHeight="0" pageOrder="overThenDown" orientation="portrait" verticalDpi="300" r:id="rId1"/>
  <headerFooter>
    <oddHeader>&amp;C&amp;"Arial,Normal"&amp;10&amp;A</oddHeader>
    <oddFooter>&amp;C&amp;"Arial,Normal"&amp;10Página 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4:AI63"/>
  <sheetViews>
    <sheetView topLeftCell="C39" zoomScale="68" zoomScaleNormal="68" workbookViewId="0">
      <selection activeCell="I57" sqref="I57"/>
    </sheetView>
  </sheetViews>
  <sheetFormatPr defaultRowHeight="14.25"/>
  <cols>
    <col min="1" max="1" width="10.5" customWidth="1"/>
    <col min="2" max="2" width="30.5" customWidth="1"/>
    <col min="3" max="3" width="12.375" customWidth="1"/>
    <col min="4" max="6" width="8.875" customWidth="1"/>
    <col min="7" max="7" width="12" customWidth="1"/>
    <col min="8" max="8" width="17.125" customWidth="1"/>
    <col min="9" max="9" width="13.5" customWidth="1"/>
    <col min="10" max="10" width="20.75" customWidth="1"/>
    <col min="11" max="11" width="16.625" customWidth="1"/>
    <col min="12" max="12" width="15.375" customWidth="1"/>
    <col min="13" max="13" width="13" customWidth="1"/>
    <col min="14" max="1025" width="8.875" customWidth="1"/>
  </cols>
  <sheetData>
    <row r="4" spans="1:16" ht="57" customHeight="1">
      <c r="A4" s="143" t="s">
        <v>0</v>
      </c>
      <c r="B4" s="143" t="s">
        <v>920</v>
      </c>
      <c r="C4" s="1175" t="s">
        <v>921</v>
      </c>
      <c r="D4" s="1175"/>
      <c r="E4" s="1175"/>
      <c r="F4" s="1175"/>
    </row>
    <row r="5" spans="1:16" ht="42.75" customHeight="1">
      <c r="A5" s="143" t="s">
        <v>3</v>
      </c>
      <c r="B5" s="143" t="s">
        <v>4</v>
      </c>
      <c r="C5" s="1118" t="s">
        <v>922</v>
      </c>
      <c r="D5" s="1118"/>
      <c r="E5" s="1118"/>
      <c r="F5" s="145"/>
    </row>
    <row r="6" spans="1:16" ht="53.25" customHeight="1">
      <c r="A6" s="143"/>
      <c r="B6" s="146" t="s">
        <v>923</v>
      </c>
      <c r="C6" s="144"/>
      <c r="D6" s="144"/>
      <c r="E6" s="1147" t="s">
        <v>924</v>
      </c>
      <c r="F6" s="1147"/>
      <c r="G6" s="1168" t="s">
        <v>925</v>
      </c>
      <c r="H6" s="1168"/>
      <c r="I6" s="1171" t="s">
        <v>926</v>
      </c>
      <c r="J6" s="1171"/>
      <c r="K6" s="1164" t="s">
        <v>927</v>
      </c>
      <c r="L6" s="1164"/>
      <c r="M6" s="1172" t="s">
        <v>928</v>
      </c>
      <c r="N6" s="1172"/>
      <c r="O6" s="1147"/>
      <c r="P6" s="1147"/>
    </row>
    <row r="7" spans="1:16" ht="42.75" customHeight="1">
      <c r="A7" s="143"/>
      <c r="B7" s="146"/>
      <c r="C7" s="144"/>
      <c r="D7" s="144"/>
      <c r="E7" s="1147"/>
      <c r="F7" s="1147"/>
      <c r="G7" s="1173" t="s">
        <v>929</v>
      </c>
      <c r="H7" s="1173"/>
      <c r="I7" s="1173" t="s">
        <v>930</v>
      </c>
      <c r="J7" s="1173"/>
      <c r="K7" s="1147"/>
      <c r="L7" s="1147"/>
      <c r="M7" s="1174" t="s">
        <v>931</v>
      </c>
      <c r="N7" s="1174"/>
      <c r="O7" s="1147"/>
      <c r="P7" s="1147"/>
    </row>
    <row r="8" spans="1:16" ht="22.5">
      <c r="A8" s="147" t="s">
        <v>7</v>
      </c>
      <c r="B8" s="148" t="s">
        <v>10</v>
      </c>
      <c r="C8" s="148" t="s">
        <v>11</v>
      </c>
      <c r="D8" s="149" t="s">
        <v>20</v>
      </c>
      <c r="E8" s="150" t="s">
        <v>932</v>
      </c>
      <c r="F8" s="150" t="s">
        <v>933</v>
      </c>
      <c r="G8" s="150" t="s">
        <v>932</v>
      </c>
      <c r="H8" s="151"/>
      <c r="I8" s="150" t="s">
        <v>932</v>
      </c>
      <c r="J8" s="151"/>
      <c r="K8" s="150" t="s">
        <v>932</v>
      </c>
      <c r="L8" s="151"/>
      <c r="M8" s="150" t="s">
        <v>932</v>
      </c>
      <c r="N8" s="151"/>
      <c r="O8" s="151"/>
      <c r="P8" s="151"/>
    </row>
    <row r="9" spans="1:16" ht="78.75">
      <c r="A9" s="144">
        <v>502.94</v>
      </c>
      <c r="B9" s="152" t="s">
        <v>934</v>
      </c>
      <c r="C9" s="153" t="s">
        <v>11</v>
      </c>
      <c r="D9" s="154">
        <v>10</v>
      </c>
      <c r="E9" s="155"/>
      <c r="F9" s="156"/>
      <c r="G9" s="157">
        <v>295</v>
      </c>
      <c r="H9" s="151"/>
      <c r="I9" s="151">
        <v>0</v>
      </c>
      <c r="J9" s="151"/>
      <c r="K9" s="151"/>
      <c r="L9" s="151"/>
      <c r="M9" s="151"/>
      <c r="N9" s="151"/>
      <c r="O9" s="151"/>
      <c r="P9" s="151"/>
    </row>
    <row r="10" spans="1:16" ht="66" customHeight="1">
      <c r="A10" s="144"/>
      <c r="B10" s="158" t="s">
        <v>935</v>
      </c>
      <c r="C10" s="159" t="s">
        <v>11</v>
      </c>
      <c r="D10" s="160">
        <v>20</v>
      </c>
      <c r="E10" s="161"/>
      <c r="F10" s="162"/>
      <c r="G10" s="157">
        <v>36.19</v>
      </c>
      <c r="H10" s="151"/>
      <c r="I10" s="151">
        <v>0</v>
      </c>
      <c r="J10" s="151"/>
      <c r="K10" s="151"/>
      <c r="L10" s="151"/>
      <c r="M10" s="151"/>
      <c r="N10" s="151"/>
      <c r="O10" s="151"/>
      <c r="P10" s="151"/>
    </row>
    <row r="11" spans="1:16">
      <c r="A11" s="165"/>
      <c r="B11" s="166"/>
      <c r="C11" s="167"/>
      <c r="D11" s="168"/>
      <c r="E11" s="169"/>
      <c r="F11" s="170"/>
    </row>
    <row r="12" spans="1:16">
      <c r="A12" s="165"/>
      <c r="B12" s="166"/>
      <c r="C12" s="167"/>
      <c r="D12" s="168"/>
      <c r="E12" s="169"/>
      <c r="F12" s="170"/>
    </row>
    <row r="13" spans="1:16" ht="14.25" customHeight="1">
      <c r="A13" s="171"/>
      <c r="B13" s="172" t="s">
        <v>936</v>
      </c>
      <c r="C13" s="173"/>
      <c r="D13" s="173"/>
      <c r="E13" s="1147" t="s">
        <v>924</v>
      </c>
      <c r="F13" s="1147"/>
      <c r="G13" s="1168" t="s">
        <v>937</v>
      </c>
      <c r="H13" s="1168"/>
      <c r="I13" s="1168" t="s">
        <v>938</v>
      </c>
      <c r="J13" s="1168"/>
      <c r="K13" s="174" t="s">
        <v>939</v>
      </c>
      <c r="L13" s="174"/>
      <c r="M13" s="1147" t="s">
        <v>940</v>
      </c>
      <c r="N13" s="1147"/>
      <c r="O13" s="1147"/>
      <c r="P13" s="1147"/>
    </row>
    <row r="14" spans="1:16">
      <c r="A14" s="175"/>
      <c r="B14" s="176"/>
      <c r="C14" s="177"/>
      <c r="D14" s="177"/>
      <c r="E14" s="1147"/>
      <c r="F14" s="1147"/>
      <c r="G14" s="178"/>
      <c r="H14" s="178"/>
      <c r="I14" s="178"/>
      <c r="J14" s="178"/>
      <c r="K14" s="178"/>
      <c r="L14" s="178"/>
      <c r="M14" s="1147"/>
      <c r="N14" s="1147"/>
      <c r="O14" s="1147"/>
      <c r="P14" s="1147"/>
    </row>
    <row r="15" spans="1:16" ht="22.5">
      <c r="A15" s="147" t="s">
        <v>7</v>
      </c>
      <c r="B15" s="148" t="s">
        <v>10</v>
      </c>
      <c r="C15" s="148" t="s">
        <v>11</v>
      </c>
      <c r="D15" s="149" t="s">
        <v>20</v>
      </c>
      <c r="E15" s="247" t="s">
        <v>932</v>
      </c>
      <c r="F15" s="150" t="s">
        <v>933</v>
      </c>
      <c r="G15" s="179" t="s">
        <v>932</v>
      </c>
      <c r="H15" s="151"/>
      <c r="I15" s="179" t="s">
        <v>932</v>
      </c>
      <c r="J15" s="151"/>
      <c r="K15" s="179" t="s">
        <v>932</v>
      </c>
      <c r="L15" s="151"/>
      <c r="M15" s="179" t="s">
        <v>932</v>
      </c>
      <c r="N15" s="151"/>
      <c r="O15" s="179" t="s">
        <v>932</v>
      </c>
      <c r="P15" s="151"/>
    </row>
    <row r="16" spans="1:16" ht="67.5" customHeight="1">
      <c r="A16" s="144" t="s">
        <v>23</v>
      </c>
      <c r="B16" s="180" t="s">
        <v>77</v>
      </c>
      <c r="C16" s="153" t="s">
        <v>11</v>
      </c>
      <c r="D16" s="154">
        <v>10</v>
      </c>
      <c r="E16" s="181">
        <f>MEDIAN(G16,I16,K16)</f>
        <v>600</v>
      </c>
      <c r="F16" s="156"/>
      <c r="G16" s="151">
        <v>600</v>
      </c>
      <c r="H16" s="151"/>
      <c r="I16" s="151">
        <v>440</v>
      </c>
      <c r="J16" s="151"/>
      <c r="K16" s="151">
        <v>1645</v>
      </c>
      <c r="L16" s="151"/>
      <c r="M16" s="151"/>
      <c r="N16" s="151"/>
      <c r="O16" s="182"/>
      <c r="P16" s="151"/>
    </row>
    <row r="17" spans="1:35" ht="19.5" customHeight="1">
      <c r="A17" s="144"/>
      <c r="B17" s="180" t="s">
        <v>941</v>
      </c>
      <c r="C17" s="153"/>
      <c r="D17" s="154"/>
      <c r="E17" s="155"/>
      <c r="F17" s="156"/>
      <c r="G17" s="151"/>
      <c r="H17" s="151"/>
      <c r="I17" s="151"/>
      <c r="J17" s="151"/>
      <c r="K17" s="151"/>
      <c r="L17" s="151"/>
      <c r="M17" s="151"/>
      <c r="N17" s="151"/>
      <c r="O17" s="151"/>
      <c r="P17" s="151"/>
    </row>
    <row r="18" spans="1:35" ht="67.5" customHeight="1">
      <c r="A18" s="165"/>
      <c r="B18" s="183"/>
      <c r="C18" s="167"/>
      <c r="D18" s="184"/>
      <c r="E18" s="185"/>
      <c r="F18" s="186"/>
      <c r="G18" s="1151" t="s">
        <v>942</v>
      </c>
      <c r="H18" s="1151"/>
      <c r="I18" s="1151" t="s">
        <v>943</v>
      </c>
      <c r="J18" s="1151"/>
      <c r="K18" s="1151" t="s">
        <v>944</v>
      </c>
      <c r="L18" s="1151"/>
      <c r="M18" s="1151" t="s">
        <v>945</v>
      </c>
      <c r="N18" s="1151"/>
    </row>
    <row r="19" spans="1:35" ht="15" customHeight="1">
      <c r="A19" s="171"/>
      <c r="B19" s="187" t="s">
        <v>946</v>
      </c>
      <c r="C19" s="173"/>
      <c r="D19" s="173"/>
      <c r="E19" s="1147" t="s">
        <v>924</v>
      </c>
      <c r="F19" s="1147"/>
      <c r="G19" s="1176" t="s">
        <v>947</v>
      </c>
      <c r="H19" s="1176"/>
      <c r="I19" s="1168" t="s">
        <v>948</v>
      </c>
      <c r="J19" s="1168"/>
      <c r="K19" s="1169" t="s">
        <v>949</v>
      </c>
      <c r="L19" s="1169"/>
      <c r="M19" s="1170" t="s">
        <v>950</v>
      </c>
      <c r="N19" s="1170"/>
      <c r="O19" s="1147" t="s">
        <v>951</v>
      </c>
      <c r="P19" s="1147"/>
      <c r="Q19" s="1147" t="s">
        <v>952</v>
      </c>
      <c r="R19" s="1147"/>
      <c r="S19" s="1147" t="s">
        <v>953</v>
      </c>
      <c r="T19" s="1147"/>
      <c r="W19" s="1157"/>
      <c r="X19" s="1157"/>
    </row>
    <row r="20" spans="1:35" ht="17.100000000000001" customHeight="1">
      <c r="A20" s="175"/>
      <c r="B20" s="188"/>
      <c r="C20" s="177"/>
      <c r="D20" s="177"/>
      <c r="E20" s="1147"/>
      <c r="F20" s="1147"/>
      <c r="G20" s="1147"/>
      <c r="H20" s="1147"/>
      <c r="I20" s="1147"/>
      <c r="J20" s="1147"/>
      <c r="K20" s="1147"/>
      <c r="L20" s="1147"/>
      <c r="M20" s="1147" t="s">
        <v>954</v>
      </c>
      <c r="N20" s="1147"/>
      <c r="O20" s="1147"/>
      <c r="P20" s="1147"/>
      <c r="Q20" s="1147"/>
      <c r="R20" s="1147"/>
      <c r="S20" s="1147"/>
      <c r="T20" s="1147"/>
      <c r="W20" s="1157"/>
      <c r="X20" s="1157"/>
    </row>
    <row r="21" spans="1:35" ht="22.5">
      <c r="A21" s="147" t="s">
        <v>7</v>
      </c>
      <c r="B21" s="148" t="s">
        <v>10</v>
      </c>
      <c r="C21" s="148" t="s">
        <v>11</v>
      </c>
      <c r="D21" s="149" t="s">
        <v>20</v>
      </c>
      <c r="E21" s="247" t="s">
        <v>932</v>
      </c>
      <c r="F21" s="150" t="s">
        <v>933</v>
      </c>
      <c r="G21" s="189" t="s">
        <v>932</v>
      </c>
      <c r="H21" s="151"/>
      <c r="I21" s="179" t="s">
        <v>932</v>
      </c>
      <c r="J21" s="151"/>
      <c r="K21" s="179" t="s">
        <v>932</v>
      </c>
      <c r="L21" s="151"/>
      <c r="M21" s="179" t="s">
        <v>932</v>
      </c>
      <c r="N21" s="151"/>
      <c r="O21" s="179" t="s">
        <v>932</v>
      </c>
      <c r="P21" s="151"/>
      <c r="Q21" s="179" t="s">
        <v>932</v>
      </c>
      <c r="R21" s="151"/>
      <c r="S21" s="179" t="s">
        <v>932</v>
      </c>
      <c r="T21" s="151"/>
      <c r="W21" s="190"/>
    </row>
    <row r="22" spans="1:35" ht="78.75">
      <c r="A22" s="144" t="s">
        <v>23</v>
      </c>
      <c r="B22" s="191" t="s">
        <v>955</v>
      </c>
      <c r="C22" s="153" t="s">
        <v>11</v>
      </c>
      <c r="D22" s="154">
        <v>600</v>
      </c>
      <c r="E22" s="181">
        <f>SUM(MEDIAN(G22,I22,K22))</f>
        <v>50</v>
      </c>
      <c r="F22" s="156"/>
      <c r="G22" s="182">
        <v>50</v>
      </c>
      <c r="H22" s="151"/>
      <c r="I22" s="151">
        <v>66.39</v>
      </c>
      <c r="J22" s="151"/>
      <c r="K22" s="151">
        <v>36</v>
      </c>
      <c r="L22" s="151"/>
      <c r="M22" s="9">
        <v>0</v>
      </c>
      <c r="N22" s="9"/>
      <c r="O22" s="151"/>
      <c r="P22" s="151"/>
      <c r="Q22" s="151"/>
      <c r="R22" s="151"/>
      <c r="S22" s="151"/>
      <c r="T22" s="151"/>
    </row>
    <row r="23" spans="1:35" ht="101.25">
      <c r="A23" s="163"/>
      <c r="B23" s="192" t="s">
        <v>956</v>
      </c>
      <c r="C23" s="159" t="s">
        <v>55</v>
      </c>
      <c r="D23" s="160">
        <v>300</v>
      </c>
      <c r="E23" s="193">
        <f>SUM(MEDIAN(G23,I23,K23,M23))</f>
        <v>117.5</v>
      </c>
      <c r="F23" s="162"/>
      <c r="G23" s="182">
        <v>120</v>
      </c>
      <c r="H23" s="151"/>
      <c r="I23" s="151">
        <v>90.13</v>
      </c>
      <c r="J23" s="151"/>
      <c r="K23" s="151">
        <v>115</v>
      </c>
      <c r="L23" s="151"/>
      <c r="M23" s="9">
        <v>195</v>
      </c>
      <c r="N23" s="9"/>
      <c r="O23" s="151"/>
      <c r="P23" s="194" t="s">
        <v>957</v>
      </c>
      <c r="Q23" s="151"/>
      <c r="R23" s="194" t="s">
        <v>957</v>
      </c>
      <c r="S23" s="151"/>
      <c r="T23" s="194" t="s">
        <v>957</v>
      </c>
      <c r="W23" s="1157"/>
      <c r="X23" s="1157"/>
    </row>
    <row r="26" spans="1:35" ht="15">
      <c r="A26" s="151"/>
      <c r="B26" s="151"/>
      <c r="C26" s="151"/>
      <c r="D26" s="151"/>
      <c r="E26" s="288"/>
      <c r="F26" s="288"/>
      <c r="G26" s="1151" t="s">
        <v>942</v>
      </c>
      <c r="H26" s="1151"/>
      <c r="I26" s="1151" t="s">
        <v>943</v>
      </c>
      <c r="J26" s="1151"/>
      <c r="K26" s="1151" t="s">
        <v>944</v>
      </c>
      <c r="L26" s="1151"/>
      <c r="M26" s="1151" t="s">
        <v>945</v>
      </c>
      <c r="N26" s="1151"/>
      <c r="O26" s="1151" t="s">
        <v>958</v>
      </c>
      <c r="P26" s="1151"/>
      <c r="Q26" s="1151" t="s">
        <v>959</v>
      </c>
      <c r="R26" s="1151"/>
      <c r="S26" s="1151" t="s">
        <v>960</v>
      </c>
      <c r="T26" s="1151"/>
      <c r="U26" s="1151" t="s">
        <v>961</v>
      </c>
      <c r="V26" s="1151"/>
      <c r="W26" s="1151" t="s">
        <v>962</v>
      </c>
      <c r="X26" s="1151"/>
    </row>
    <row r="27" spans="1:35" ht="54.75" customHeight="1">
      <c r="A27" s="151"/>
      <c r="B27" s="655" t="s">
        <v>963</v>
      </c>
      <c r="C27" s="151"/>
      <c r="D27" s="151"/>
      <c r="E27" s="1158" t="s">
        <v>924</v>
      </c>
      <c r="F27" s="1158"/>
      <c r="G27" s="1307" t="s">
        <v>964</v>
      </c>
      <c r="H27" s="1163"/>
      <c r="I27" s="1308" t="s">
        <v>965</v>
      </c>
      <c r="J27" s="1164"/>
      <c r="K27" s="1309" t="s">
        <v>966</v>
      </c>
      <c r="L27" s="1159"/>
      <c r="M27" s="1165" t="s">
        <v>967</v>
      </c>
      <c r="N27" s="1165"/>
      <c r="O27" s="1166" t="s">
        <v>968</v>
      </c>
      <c r="P27" s="1167"/>
      <c r="Q27" s="1152" t="s">
        <v>969</v>
      </c>
      <c r="R27" s="1152"/>
      <c r="S27" s="1153" t="s">
        <v>970</v>
      </c>
      <c r="T27" s="1153"/>
      <c r="U27" s="1154" t="s">
        <v>971</v>
      </c>
      <c r="V27" s="1154"/>
      <c r="W27" s="1155" t="s">
        <v>972</v>
      </c>
      <c r="X27" s="1156"/>
      <c r="Z27" s="1160"/>
      <c r="AA27" s="1161"/>
      <c r="AB27" s="1162" t="s">
        <v>973</v>
      </c>
      <c r="AC27" s="1147"/>
      <c r="AD27" s="1147" t="s">
        <v>974</v>
      </c>
      <c r="AE27" s="1147"/>
      <c r="AF27" s="1147" t="s">
        <v>975</v>
      </c>
      <c r="AG27" s="1147"/>
      <c r="AH27" s="1147" t="s">
        <v>976</v>
      </c>
      <c r="AI27" s="1147"/>
    </row>
    <row r="28" spans="1:35" ht="36" customHeight="1">
      <c r="A28" s="151"/>
      <c r="B28" s="157"/>
      <c r="C28" s="151"/>
      <c r="D28" s="151"/>
      <c r="E28" s="1147"/>
      <c r="F28" s="1147"/>
      <c r="G28" s="1147" t="s">
        <v>977</v>
      </c>
      <c r="H28" s="1147"/>
      <c r="I28" s="1147" t="s">
        <v>978</v>
      </c>
      <c r="J28" s="1147"/>
      <c r="K28" s="1147" t="s">
        <v>979</v>
      </c>
      <c r="L28" s="1147"/>
      <c r="M28" s="1147" t="s">
        <v>980</v>
      </c>
      <c r="N28" s="1147"/>
      <c r="O28" s="1147" t="s">
        <v>980</v>
      </c>
      <c r="P28" s="1147"/>
      <c r="Q28" s="1147" t="s">
        <v>980</v>
      </c>
      <c r="R28" s="1147"/>
      <c r="S28" s="1147" t="s">
        <v>980</v>
      </c>
      <c r="T28" s="1147"/>
      <c r="U28" s="1147" t="s">
        <v>980</v>
      </c>
      <c r="V28" s="1147"/>
      <c r="W28" s="1147" t="s">
        <v>980</v>
      </c>
      <c r="X28" s="1147"/>
      <c r="Z28" s="1148"/>
      <c r="AA28" s="1149"/>
      <c r="AB28" s="1150" t="s">
        <v>981</v>
      </c>
      <c r="AC28" s="1146"/>
      <c r="AD28" s="1145" t="s">
        <v>981</v>
      </c>
      <c r="AE28" s="1146"/>
      <c r="AF28" s="1145" t="s">
        <v>981</v>
      </c>
      <c r="AG28" s="1146"/>
      <c r="AH28" s="1145" t="s">
        <v>981</v>
      </c>
      <c r="AI28" s="1146"/>
    </row>
    <row r="29" spans="1:35" ht="31.5" customHeight="1">
      <c r="A29" s="147" t="s">
        <v>7</v>
      </c>
      <c r="B29" s="148" t="s">
        <v>10</v>
      </c>
      <c r="C29" s="148" t="s">
        <v>11</v>
      </c>
      <c r="D29" s="149" t="s">
        <v>20</v>
      </c>
      <c r="E29" s="247" t="s">
        <v>932</v>
      </c>
      <c r="F29" s="150" t="s">
        <v>933</v>
      </c>
      <c r="G29" s="954" t="s">
        <v>932</v>
      </c>
      <c r="H29" s="151"/>
      <c r="I29" s="953" t="s">
        <v>932</v>
      </c>
      <c r="J29" s="151"/>
      <c r="K29" s="952" t="s">
        <v>932</v>
      </c>
      <c r="L29" s="151"/>
      <c r="M29" s="951" t="s">
        <v>932</v>
      </c>
      <c r="N29" s="151"/>
      <c r="O29" s="158" t="s">
        <v>932</v>
      </c>
      <c r="P29" s="151"/>
      <c r="Q29" s="158" t="s">
        <v>932</v>
      </c>
      <c r="R29" s="151"/>
      <c r="S29" s="158" t="s">
        <v>932</v>
      </c>
      <c r="T29" s="151"/>
      <c r="U29" s="158" t="s">
        <v>932</v>
      </c>
      <c r="V29" s="151"/>
      <c r="W29" s="158" t="s">
        <v>932</v>
      </c>
      <c r="X29" s="151"/>
      <c r="Z29" s="1030"/>
      <c r="AA29" s="1031"/>
      <c r="AB29" s="1027"/>
      <c r="AC29" s="159"/>
      <c r="AD29" s="151"/>
      <c r="AE29" s="151"/>
      <c r="AF29" s="151"/>
      <c r="AG29" s="151"/>
      <c r="AH29" s="151"/>
      <c r="AI29" s="151"/>
    </row>
    <row r="30" spans="1:35" ht="67.5" customHeight="1">
      <c r="A30" s="163" t="s">
        <v>25</v>
      </c>
      <c r="B30" s="159" t="s">
        <v>735</v>
      </c>
      <c r="C30" s="153" t="s">
        <v>231</v>
      </c>
      <c r="D30" s="154">
        <v>1</v>
      </c>
      <c r="E30" s="1103">
        <f t="shared" ref="E30:E35" si="0">MEDIAN(G30,I30,K30,Q30,U30,W30)</f>
        <v>3745</v>
      </c>
      <c r="F30" s="162"/>
      <c r="G30" s="669">
        <v>2665.1</v>
      </c>
      <c r="H30" s="250">
        <f>G30*D30</f>
        <v>2665.1</v>
      </c>
      <c r="I30" s="670">
        <v>3800</v>
      </c>
      <c r="J30" s="250">
        <f>I30*D30</f>
        <v>3800</v>
      </c>
      <c r="K30" s="671">
        <v>4590</v>
      </c>
      <c r="L30" s="250">
        <f>K30*D30</f>
        <v>4590</v>
      </c>
      <c r="M30" s="151"/>
      <c r="N30" s="151"/>
      <c r="O30" s="151">
        <v>0</v>
      </c>
      <c r="P30" s="151"/>
      <c r="Q30" s="1018">
        <v>3423.86</v>
      </c>
      <c r="R30" s="151">
        <f>D30*Q30</f>
        <v>3423.86</v>
      </c>
      <c r="S30" s="151">
        <v>0</v>
      </c>
      <c r="T30" s="151">
        <f>D30*S30</f>
        <v>0</v>
      </c>
      <c r="U30" s="1019">
        <v>3690</v>
      </c>
      <c r="V30" s="151">
        <f>D30*U30</f>
        <v>3690</v>
      </c>
      <c r="W30" s="1017">
        <v>4213.9799999999996</v>
      </c>
      <c r="X30" s="151">
        <f>D30*W30</f>
        <v>4213.9799999999996</v>
      </c>
      <c r="Z30" s="1032"/>
      <c r="AA30" s="1033"/>
      <c r="AB30" s="182"/>
      <c r="AC30" s="151"/>
      <c r="AD30" s="151"/>
      <c r="AE30" s="151"/>
      <c r="AF30" s="151"/>
      <c r="AG30" s="151"/>
      <c r="AH30" s="151"/>
      <c r="AI30" s="151"/>
    </row>
    <row r="31" spans="1:35" ht="34.5">
      <c r="A31" s="163" t="s">
        <v>30</v>
      </c>
      <c r="B31" s="195" t="s">
        <v>739</v>
      </c>
      <c r="C31" s="159" t="s">
        <v>231</v>
      </c>
      <c r="D31" s="160">
        <v>185</v>
      </c>
      <c r="E31" s="1103">
        <f t="shared" si="0"/>
        <v>155.67000000000002</v>
      </c>
      <c r="F31" s="162"/>
      <c r="G31" s="669">
        <v>199.58</v>
      </c>
      <c r="H31" s="250">
        <f t="shared" ref="H31:H40" si="1">G31*D31</f>
        <v>36922.300000000003</v>
      </c>
      <c r="I31" s="670">
        <v>165</v>
      </c>
      <c r="J31" s="250">
        <f t="shared" ref="J31:J45" si="2">I31*D31</f>
        <v>30525</v>
      </c>
      <c r="K31" s="671">
        <v>195</v>
      </c>
      <c r="L31" s="250">
        <f t="shared" ref="L31:L39" si="3">K31*D31</f>
        <v>36075</v>
      </c>
      <c r="M31" s="151"/>
      <c r="N31" s="151"/>
      <c r="O31" s="151">
        <v>0</v>
      </c>
      <c r="P31" s="151"/>
      <c r="Q31" s="1018">
        <v>118.89</v>
      </c>
      <c r="R31" s="151">
        <f t="shared" ref="R31:R45" si="4">D31*Q31</f>
        <v>21994.65</v>
      </c>
      <c r="S31" s="151">
        <v>0</v>
      </c>
      <c r="T31" s="151">
        <f t="shared" ref="T31:T45" si="5">D31*S31</f>
        <v>0</v>
      </c>
      <c r="U31" s="1019">
        <v>128.04</v>
      </c>
      <c r="V31" s="151">
        <f t="shared" ref="V31:V45" si="6">D31*U31</f>
        <v>23687.399999999998</v>
      </c>
      <c r="W31" s="1017">
        <v>146.34</v>
      </c>
      <c r="X31" s="151">
        <f t="shared" ref="X31:X45" si="7">D31*W31</f>
        <v>27072.9</v>
      </c>
      <c r="Z31" s="1032"/>
      <c r="AA31" s="1033"/>
      <c r="AB31" s="182"/>
      <c r="AC31" s="151"/>
      <c r="AD31" s="151"/>
      <c r="AE31" s="151"/>
      <c r="AF31" s="151"/>
      <c r="AG31" s="151"/>
      <c r="AH31" s="151"/>
      <c r="AI31" s="151"/>
    </row>
    <row r="32" spans="1:35" ht="72.75" customHeight="1">
      <c r="A32" s="163" t="s">
        <v>35</v>
      </c>
      <c r="B32" s="195" t="s">
        <v>742</v>
      </c>
      <c r="C32" s="159" t="s">
        <v>231</v>
      </c>
      <c r="D32" s="160">
        <v>20</v>
      </c>
      <c r="E32" s="1103">
        <f t="shared" si="0"/>
        <v>180.23500000000001</v>
      </c>
      <c r="F32" s="162"/>
      <c r="G32" s="669">
        <v>248.35</v>
      </c>
      <c r="H32" s="250">
        <f t="shared" si="1"/>
        <v>4967</v>
      </c>
      <c r="I32" s="670">
        <v>195</v>
      </c>
      <c r="J32" s="250">
        <f t="shared" si="2"/>
        <v>3900</v>
      </c>
      <c r="K32" s="671">
        <v>230</v>
      </c>
      <c r="L32" s="250">
        <f t="shared" si="3"/>
        <v>4600</v>
      </c>
      <c r="M32" s="151"/>
      <c r="N32" s="151"/>
      <c r="O32" s="151">
        <v>0</v>
      </c>
      <c r="P32" s="151"/>
      <c r="Q32" s="1018">
        <v>134.44</v>
      </c>
      <c r="R32" s="151">
        <f t="shared" si="4"/>
        <v>2688.8</v>
      </c>
      <c r="S32" s="151">
        <v>0</v>
      </c>
      <c r="T32" s="151">
        <f t="shared" si="5"/>
        <v>0</v>
      </c>
      <c r="U32" s="1019">
        <v>145</v>
      </c>
      <c r="V32" s="151">
        <f t="shared" si="6"/>
        <v>2900</v>
      </c>
      <c r="W32" s="1017">
        <v>165.47</v>
      </c>
      <c r="X32" s="151">
        <f t="shared" si="7"/>
        <v>3309.4</v>
      </c>
      <c r="Z32" s="1032"/>
      <c r="AA32" s="1033"/>
      <c r="AB32" s="182"/>
      <c r="AC32" s="151"/>
      <c r="AD32" s="151"/>
      <c r="AE32" s="151"/>
      <c r="AF32" s="151"/>
      <c r="AG32" s="151"/>
      <c r="AH32" s="151"/>
      <c r="AI32" s="151"/>
    </row>
    <row r="33" spans="1:35" ht="34.5">
      <c r="A33" s="163" t="s">
        <v>982</v>
      </c>
      <c r="B33" s="195" t="s">
        <v>745</v>
      </c>
      <c r="C33" s="153" t="s">
        <v>231</v>
      </c>
      <c r="D33" s="160">
        <v>14</v>
      </c>
      <c r="E33" s="1103">
        <f t="shared" si="0"/>
        <v>130.92500000000001</v>
      </c>
      <c r="F33" s="162"/>
      <c r="G33" s="669">
        <v>141.85</v>
      </c>
      <c r="H33" s="250">
        <f t="shared" si="1"/>
        <v>1985.8999999999999</v>
      </c>
      <c r="I33" s="670">
        <v>275</v>
      </c>
      <c r="J33" s="250">
        <f t="shared" si="2"/>
        <v>3850</v>
      </c>
      <c r="K33" s="671">
        <v>120</v>
      </c>
      <c r="L33" s="250">
        <f t="shared" si="3"/>
        <v>1680</v>
      </c>
      <c r="M33" s="151"/>
      <c r="N33" s="151"/>
      <c r="O33" s="151">
        <v>0</v>
      </c>
      <c r="P33" s="151"/>
      <c r="Q33" s="1018">
        <v>88.8</v>
      </c>
      <c r="R33" s="151">
        <f t="shared" si="4"/>
        <v>1243.2</v>
      </c>
      <c r="S33" s="151">
        <v>0</v>
      </c>
      <c r="T33" s="151">
        <f t="shared" si="5"/>
        <v>0</v>
      </c>
      <c r="U33" s="1019">
        <v>142</v>
      </c>
      <c r="V33" s="151">
        <f t="shared" si="6"/>
        <v>1988</v>
      </c>
      <c r="W33" s="1017">
        <v>109.3</v>
      </c>
      <c r="X33" s="151">
        <f t="shared" si="7"/>
        <v>1530.2</v>
      </c>
      <c r="Z33" s="1032"/>
      <c r="AA33" s="1033"/>
      <c r="AB33" s="182"/>
      <c r="AC33" s="151"/>
      <c r="AD33" s="151"/>
      <c r="AE33" s="151"/>
      <c r="AF33" s="151"/>
      <c r="AG33" s="151"/>
      <c r="AH33" s="151"/>
      <c r="AI33" s="151"/>
    </row>
    <row r="34" spans="1:35" ht="23.25">
      <c r="A34" s="163" t="s">
        <v>983</v>
      </c>
      <c r="B34" s="195" t="s">
        <v>748</v>
      </c>
      <c r="C34" s="153" t="s">
        <v>231</v>
      </c>
      <c r="D34" s="160">
        <v>14</v>
      </c>
      <c r="E34" s="1103">
        <f t="shared" si="0"/>
        <v>148.5</v>
      </c>
      <c r="F34" s="162"/>
      <c r="G34" s="669">
        <v>285.35000000000002</v>
      </c>
      <c r="H34" s="250">
        <f t="shared" si="1"/>
        <v>3994.9000000000005</v>
      </c>
      <c r="I34" s="670">
        <v>155</v>
      </c>
      <c r="J34" s="250">
        <f t="shared" si="2"/>
        <v>2170</v>
      </c>
      <c r="K34" s="671">
        <v>195</v>
      </c>
      <c r="L34" s="250">
        <f t="shared" si="3"/>
        <v>2730</v>
      </c>
      <c r="M34" s="151"/>
      <c r="N34" s="151"/>
      <c r="O34" s="151">
        <v>0</v>
      </c>
      <c r="P34" s="151"/>
      <c r="Q34" s="1018">
        <v>66.010000000000005</v>
      </c>
      <c r="R34" s="151">
        <f t="shared" si="4"/>
        <v>924.1400000000001</v>
      </c>
      <c r="S34" s="151">
        <v>0</v>
      </c>
      <c r="T34" s="151">
        <f t="shared" si="5"/>
        <v>0</v>
      </c>
      <c r="U34" s="1019">
        <v>142</v>
      </c>
      <c r="V34" s="151">
        <f t="shared" si="6"/>
        <v>1988</v>
      </c>
      <c r="W34" s="1017">
        <v>84.95</v>
      </c>
      <c r="X34" s="151">
        <f t="shared" si="7"/>
        <v>1189.3</v>
      </c>
      <c r="Z34" s="1032"/>
      <c r="AA34" s="1033"/>
      <c r="AB34" s="182"/>
      <c r="AC34" s="151"/>
      <c r="AD34" s="151"/>
      <c r="AE34" s="151"/>
      <c r="AF34" s="151"/>
      <c r="AG34" s="151"/>
      <c r="AH34" s="151"/>
      <c r="AI34" s="151"/>
    </row>
    <row r="35" spans="1:35" ht="22.5">
      <c r="A35" s="163" t="s">
        <v>984</v>
      </c>
      <c r="B35" s="159" t="s">
        <v>751</v>
      </c>
      <c r="C35" s="153" t="s">
        <v>61</v>
      </c>
      <c r="D35" s="160">
        <v>3500</v>
      </c>
      <c r="E35" s="1103">
        <f t="shared" si="0"/>
        <v>11.49</v>
      </c>
      <c r="F35" s="162"/>
      <c r="G35" s="669">
        <v>20</v>
      </c>
      <c r="H35" s="250">
        <f t="shared" si="1"/>
        <v>70000</v>
      </c>
      <c r="I35" s="670">
        <v>22.5</v>
      </c>
      <c r="J35" s="250">
        <f t="shared" si="2"/>
        <v>78750</v>
      </c>
      <c r="K35" s="671">
        <v>12</v>
      </c>
      <c r="L35" s="250">
        <f t="shared" si="3"/>
        <v>42000</v>
      </c>
      <c r="M35" s="151"/>
      <c r="N35" s="151"/>
      <c r="O35" s="151">
        <v>0</v>
      </c>
      <c r="P35" s="151"/>
      <c r="Q35" s="1018">
        <v>10.98</v>
      </c>
      <c r="R35" s="151">
        <f t="shared" si="4"/>
        <v>38430</v>
      </c>
      <c r="S35" s="151">
        <v>0</v>
      </c>
      <c r="T35" s="151">
        <f t="shared" si="5"/>
        <v>0</v>
      </c>
      <c r="U35" s="1019">
        <v>10.050000000000001</v>
      </c>
      <c r="V35" s="151">
        <f t="shared" si="6"/>
        <v>35175</v>
      </c>
      <c r="W35" s="1017">
        <v>7.78</v>
      </c>
      <c r="X35" s="151">
        <f t="shared" si="7"/>
        <v>27230</v>
      </c>
      <c r="Z35" s="1032"/>
      <c r="AA35" s="1034"/>
      <c r="AB35" s="182"/>
      <c r="AC35" s="151"/>
      <c r="AD35" s="151"/>
      <c r="AE35" s="151"/>
      <c r="AF35" s="151"/>
      <c r="AG35" s="151"/>
      <c r="AH35" s="151"/>
      <c r="AI35" s="151"/>
    </row>
    <row r="36" spans="1:35" ht="33.75">
      <c r="A36" s="163" t="s">
        <v>985</v>
      </c>
      <c r="B36" s="159" t="s">
        <v>918</v>
      </c>
      <c r="C36" s="163" t="s">
        <v>11</v>
      </c>
      <c r="D36" s="160">
        <v>1</v>
      </c>
      <c r="E36" s="1103">
        <f>AVERAGE(I36,K36,Q36,U36,W36)</f>
        <v>36.1</v>
      </c>
      <c r="F36" s="162"/>
      <c r="G36" s="151">
        <v>0</v>
      </c>
      <c r="H36" s="250">
        <f t="shared" si="1"/>
        <v>0</v>
      </c>
      <c r="I36" s="670">
        <v>45</v>
      </c>
      <c r="J36" s="250">
        <f t="shared" si="2"/>
        <v>45</v>
      </c>
      <c r="K36" s="671">
        <v>50</v>
      </c>
      <c r="L36" s="250">
        <f t="shared" si="3"/>
        <v>50</v>
      </c>
      <c r="M36" s="151"/>
      <c r="N36" s="151"/>
      <c r="O36" s="151">
        <v>0</v>
      </c>
      <c r="P36" s="151"/>
      <c r="Q36" s="1018">
        <v>22.5</v>
      </c>
      <c r="R36" s="151">
        <f t="shared" si="4"/>
        <v>22.5</v>
      </c>
      <c r="S36" s="151">
        <v>0</v>
      </c>
      <c r="T36" s="151">
        <f t="shared" si="5"/>
        <v>0</v>
      </c>
      <c r="U36" s="1019">
        <v>29.5</v>
      </c>
      <c r="V36" s="151">
        <f t="shared" si="6"/>
        <v>29.5</v>
      </c>
      <c r="W36" s="1017">
        <v>33.5</v>
      </c>
      <c r="X36" s="151">
        <f t="shared" si="7"/>
        <v>33.5</v>
      </c>
      <c r="Z36" s="1032"/>
      <c r="AA36" s="1033"/>
      <c r="AB36" s="182"/>
      <c r="AC36" s="151"/>
      <c r="AD36" s="151"/>
      <c r="AE36" s="151"/>
      <c r="AF36" s="151"/>
      <c r="AG36" s="151"/>
      <c r="AH36" s="151"/>
      <c r="AI36" s="151"/>
    </row>
    <row r="37" spans="1:35" ht="33.75">
      <c r="A37" s="163" t="s">
        <v>986</v>
      </c>
      <c r="B37" s="159" t="s">
        <v>900</v>
      </c>
      <c r="C37" s="163" t="s">
        <v>11</v>
      </c>
      <c r="D37" s="160">
        <v>51</v>
      </c>
      <c r="E37" s="1103">
        <f>AVERAGE(I37,K37,Q37,U37,W37)</f>
        <v>36.1</v>
      </c>
      <c r="F37" s="162"/>
      <c r="G37" s="151">
        <v>0</v>
      </c>
      <c r="H37" s="250">
        <f t="shared" si="1"/>
        <v>0</v>
      </c>
      <c r="I37" s="670">
        <v>45</v>
      </c>
      <c r="J37" s="250">
        <f t="shared" si="2"/>
        <v>2295</v>
      </c>
      <c r="K37" s="671">
        <v>50</v>
      </c>
      <c r="L37" s="250">
        <f t="shared" si="3"/>
        <v>2550</v>
      </c>
      <c r="M37" s="151"/>
      <c r="N37" s="151"/>
      <c r="O37" s="151">
        <v>0</v>
      </c>
      <c r="P37" s="151"/>
      <c r="Q37" s="1018">
        <v>22.5</v>
      </c>
      <c r="R37" s="151">
        <f t="shared" si="4"/>
        <v>1147.5</v>
      </c>
      <c r="S37" s="151">
        <v>0</v>
      </c>
      <c r="T37" s="151">
        <f t="shared" si="5"/>
        <v>0</v>
      </c>
      <c r="U37" s="1019">
        <v>29.5</v>
      </c>
      <c r="V37" s="151">
        <f t="shared" si="6"/>
        <v>1504.5</v>
      </c>
      <c r="W37" s="1017">
        <v>33.5</v>
      </c>
      <c r="X37" s="151">
        <f t="shared" si="7"/>
        <v>1708.5</v>
      </c>
      <c r="Z37" s="1032"/>
      <c r="AA37" s="1033"/>
      <c r="AB37" s="182"/>
      <c r="AC37" s="151"/>
      <c r="AD37" s="151"/>
      <c r="AE37" s="151"/>
      <c r="AF37" s="151"/>
      <c r="AG37" s="151"/>
      <c r="AH37" s="151"/>
      <c r="AI37" s="151"/>
    </row>
    <row r="38" spans="1:35" ht="78.75">
      <c r="A38" s="163" t="s">
        <v>987</v>
      </c>
      <c r="B38" s="196" t="s">
        <v>988</v>
      </c>
      <c r="C38" s="153" t="s">
        <v>11</v>
      </c>
      <c r="D38" s="160">
        <v>6</v>
      </c>
      <c r="E38" s="1103">
        <f>MEDIAN(G38,I38,K38,U38)</f>
        <v>1540</v>
      </c>
      <c r="F38" s="164"/>
      <c r="G38" s="669">
        <v>1580</v>
      </c>
      <c r="H38" s="250">
        <f t="shared" si="1"/>
        <v>9480</v>
      </c>
      <c r="I38" s="670">
        <v>1950</v>
      </c>
      <c r="J38" s="250">
        <f t="shared" si="2"/>
        <v>11700</v>
      </c>
      <c r="K38" s="671">
        <v>1500</v>
      </c>
      <c r="L38" s="250">
        <f t="shared" si="3"/>
        <v>9000</v>
      </c>
      <c r="M38" s="151"/>
      <c r="N38" s="151"/>
      <c r="O38" s="151">
        <v>0</v>
      </c>
      <c r="P38" s="151"/>
      <c r="Q38" s="288">
        <v>0</v>
      </c>
      <c r="R38" s="151">
        <f t="shared" si="4"/>
        <v>0</v>
      </c>
      <c r="S38" s="151">
        <v>0</v>
      </c>
      <c r="T38" s="151">
        <f t="shared" si="5"/>
        <v>0</v>
      </c>
      <c r="U38" s="1019">
        <v>1250</v>
      </c>
      <c r="V38" s="151">
        <f t="shared" si="6"/>
        <v>7500</v>
      </c>
      <c r="W38" s="151">
        <v>0</v>
      </c>
      <c r="X38" s="151">
        <f t="shared" si="7"/>
        <v>0</v>
      </c>
      <c r="Z38" s="1035"/>
      <c r="AA38" s="416"/>
      <c r="AB38" s="182"/>
      <c r="AC38" s="151"/>
      <c r="AD38" s="151"/>
      <c r="AE38" s="151"/>
      <c r="AF38" s="151"/>
      <c r="AG38" s="151"/>
      <c r="AH38" s="151"/>
      <c r="AI38" s="151"/>
    </row>
    <row r="39" spans="1:35" ht="15">
      <c r="A39" s="163" t="s">
        <v>989</v>
      </c>
      <c r="B39" s="151" t="s">
        <v>990</v>
      </c>
      <c r="C39" s="151" t="s">
        <v>11</v>
      </c>
      <c r="D39" s="154">
        <v>41</v>
      </c>
      <c r="E39" s="1020">
        <f>MEDIAN(G39,I39,K39,M39)</f>
        <v>61</v>
      </c>
      <c r="F39" s="151"/>
      <c r="G39" s="669">
        <v>80</v>
      </c>
      <c r="H39" s="250">
        <f t="shared" si="1"/>
        <v>3280</v>
      </c>
      <c r="I39" s="670">
        <v>45</v>
      </c>
      <c r="J39" s="250">
        <f t="shared" si="2"/>
        <v>1845</v>
      </c>
      <c r="K39" s="671">
        <v>70</v>
      </c>
      <c r="L39" s="250">
        <f t="shared" si="3"/>
        <v>2870</v>
      </c>
      <c r="M39" s="1010">
        <v>52</v>
      </c>
      <c r="N39" s="250">
        <f>M39*D39</f>
        <v>2132</v>
      </c>
      <c r="O39" s="151">
        <v>0</v>
      </c>
      <c r="P39" s="151"/>
      <c r="Q39" s="288">
        <v>0</v>
      </c>
      <c r="R39" s="151">
        <f t="shared" si="4"/>
        <v>0</v>
      </c>
      <c r="S39" s="151">
        <v>0</v>
      </c>
      <c r="T39" s="151">
        <f t="shared" si="5"/>
        <v>0</v>
      </c>
      <c r="U39" s="151">
        <v>0</v>
      </c>
      <c r="V39" s="151">
        <f t="shared" si="6"/>
        <v>0</v>
      </c>
      <c r="W39" s="151">
        <v>0</v>
      </c>
      <c r="X39" s="151">
        <f t="shared" si="7"/>
        <v>0</v>
      </c>
      <c r="Z39" s="1028"/>
      <c r="AA39" s="1029"/>
      <c r="AB39" s="151"/>
      <c r="AC39" s="151"/>
      <c r="AD39" s="151"/>
      <c r="AE39" s="151"/>
      <c r="AF39" s="151"/>
      <c r="AG39" s="151"/>
      <c r="AH39" s="151"/>
      <c r="AI39" s="151"/>
    </row>
    <row r="40" spans="1:35" ht="15">
      <c r="A40" s="163" t="s">
        <v>991</v>
      </c>
      <c r="B40" s="244" t="s">
        <v>236</v>
      </c>
      <c r="C40" s="151" t="s">
        <v>11</v>
      </c>
      <c r="D40" s="154">
        <v>100</v>
      </c>
      <c r="E40" s="246">
        <f>MEDIAN(I40,S40,U40)</f>
        <v>5</v>
      </c>
      <c r="F40" s="151"/>
      <c r="G40" s="948">
        <v>0</v>
      </c>
      <c r="H40" s="250">
        <f t="shared" si="1"/>
        <v>0</v>
      </c>
      <c r="I40" s="663">
        <v>25</v>
      </c>
      <c r="J40" s="250">
        <f t="shared" si="2"/>
        <v>2500</v>
      </c>
      <c r="K40" s="250">
        <v>0</v>
      </c>
      <c r="L40" s="151"/>
      <c r="M40" s="250">
        <v>0</v>
      </c>
      <c r="N40" s="151"/>
      <c r="O40" s="151">
        <v>0</v>
      </c>
      <c r="P40" s="668"/>
      <c r="Q40" s="288">
        <v>0</v>
      </c>
      <c r="R40" s="151">
        <f t="shared" si="4"/>
        <v>0</v>
      </c>
      <c r="S40" s="1015">
        <v>5</v>
      </c>
      <c r="T40" s="1015">
        <f t="shared" si="5"/>
        <v>500</v>
      </c>
      <c r="U40" s="1019">
        <v>5</v>
      </c>
      <c r="V40" s="151">
        <f t="shared" si="6"/>
        <v>500</v>
      </c>
      <c r="W40" s="151">
        <v>0</v>
      </c>
      <c r="X40" s="151">
        <f t="shared" si="7"/>
        <v>0</v>
      </c>
    </row>
    <row r="41" spans="1:35" ht="15">
      <c r="A41" s="163" t="s">
        <v>992</v>
      </c>
      <c r="B41" s="290" t="s">
        <v>777</v>
      </c>
      <c r="C41" s="151" t="s">
        <v>993</v>
      </c>
      <c r="D41" s="154">
        <v>1</v>
      </c>
      <c r="E41" s="246">
        <f>MEDIAN(I41,Q41,W41)</f>
        <v>996.4</v>
      </c>
      <c r="F41" s="151"/>
      <c r="G41" s="948">
        <v>0</v>
      </c>
      <c r="H41" s="151"/>
      <c r="I41" s="663">
        <v>2500</v>
      </c>
      <c r="J41" s="250">
        <f t="shared" si="2"/>
        <v>2500</v>
      </c>
      <c r="K41" s="250">
        <v>0</v>
      </c>
      <c r="L41" s="151"/>
      <c r="M41" s="250"/>
      <c r="N41" s="151"/>
      <c r="O41" s="151">
        <v>0</v>
      </c>
      <c r="P41" s="668"/>
      <c r="Q41" s="1018">
        <v>822.9</v>
      </c>
      <c r="R41" s="151">
        <f t="shared" si="4"/>
        <v>822.9</v>
      </c>
      <c r="S41" s="151">
        <v>0</v>
      </c>
      <c r="T41" s="151">
        <f t="shared" si="5"/>
        <v>0</v>
      </c>
      <c r="U41" s="151">
        <v>0</v>
      </c>
      <c r="V41" s="151">
        <f t="shared" si="6"/>
        <v>0</v>
      </c>
      <c r="W41" s="1017">
        <v>996.4</v>
      </c>
      <c r="X41" s="151">
        <f t="shared" si="7"/>
        <v>996.4</v>
      </c>
    </row>
    <row r="42" spans="1:35" ht="15">
      <c r="A42" s="163" t="s">
        <v>994</v>
      </c>
      <c r="B42" s="290" t="s">
        <v>778</v>
      </c>
      <c r="C42" s="151" t="s">
        <v>11</v>
      </c>
      <c r="D42" s="154">
        <v>1</v>
      </c>
      <c r="E42" s="246">
        <f>AVERAGE(I42,Q42)</f>
        <v>775</v>
      </c>
      <c r="F42" s="151"/>
      <c r="G42" s="948">
        <v>0</v>
      </c>
      <c r="H42" s="151"/>
      <c r="I42" s="663">
        <v>910</v>
      </c>
      <c r="J42" s="250">
        <f t="shared" si="2"/>
        <v>910</v>
      </c>
      <c r="K42" s="250">
        <v>0</v>
      </c>
      <c r="L42" s="151"/>
      <c r="M42" s="250"/>
      <c r="N42" s="151"/>
      <c r="O42" s="151">
        <v>0</v>
      </c>
      <c r="P42" s="668"/>
      <c r="Q42" s="1018">
        <v>640</v>
      </c>
      <c r="R42" s="151">
        <f t="shared" si="4"/>
        <v>640</v>
      </c>
      <c r="S42" s="151">
        <v>0</v>
      </c>
      <c r="T42" s="151">
        <f t="shared" si="5"/>
        <v>0</v>
      </c>
      <c r="U42" s="151">
        <v>0</v>
      </c>
      <c r="V42" s="151">
        <f t="shared" si="6"/>
        <v>0</v>
      </c>
      <c r="W42" s="151">
        <v>0</v>
      </c>
      <c r="X42" s="151">
        <f t="shared" si="7"/>
        <v>0</v>
      </c>
    </row>
    <row r="43" spans="1:35" ht="15">
      <c r="A43" s="163" t="s">
        <v>995</v>
      </c>
      <c r="B43" s="244" t="s">
        <v>996</v>
      </c>
      <c r="C43" s="151" t="s">
        <v>11</v>
      </c>
      <c r="D43" s="154">
        <v>1</v>
      </c>
      <c r="E43" s="246">
        <f>MEDIAN(I43,O43,Q43,U43)</f>
        <v>1365</v>
      </c>
      <c r="F43" s="151"/>
      <c r="G43" s="948">
        <v>0</v>
      </c>
      <c r="H43" s="151"/>
      <c r="I43" s="663">
        <v>1670</v>
      </c>
      <c r="J43" s="250">
        <f t="shared" si="2"/>
        <v>1670</v>
      </c>
      <c r="K43" s="250">
        <v>0</v>
      </c>
      <c r="L43" s="151"/>
      <c r="M43" s="250"/>
      <c r="N43" s="151"/>
      <c r="O43" s="1012">
        <v>1555</v>
      </c>
      <c r="P43" s="957">
        <f>D43*O43</f>
        <v>1555</v>
      </c>
      <c r="Q43" s="1018">
        <v>1175</v>
      </c>
      <c r="R43" s="151">
        <f t="shared" si="4"/>
        <v>1175</v>
      </c>
      <c r="S43" s="151">
        <v>0</v>
      </c>
      <c r="T43" s="151">
        <f t="shared" si="5"/>
        <v>0</v>
      </c>
      <c r="U43" s="1019">
        <v>1004.4</v>
      </c>
      <c r="V43" s="151">
        <f t="shared" si="6"/>
        <v>1004.4</v>
      </c>
      <c r="W43" s="151">
        <v>0</v>
      </c>
      <c r="X43" s="151">
        <f t="shared" si="7"/>
        <v>0</v>
      </c>
    </row>
    <row r="44" spans="1:35" ht="15">
      <c r="A44" s="163" t="s">
        <v>997</v>
      </c>
      <c r="B44" s="244" t="s">
        <v>998</v>
      </c>
      <c r="C44" s="151" t="s">
        <v>11</v>
      </c>
      <c r="D44" s="154">
        <v>1</v>
      </c>
      <c r="E44" s="246">
        <f>MEDIAN(I44,O44,Q44,U44)</f>
        <v>756.25</v>
      </c>
      <c r="F44" s="151"/>
      <c r="G44" s="948">
        <v>0</v>
      </c>
      <c r="H44" s="151"/>
      <c r="I44" s="663">
        <v>887</v>
      </c>
      <c r="J44" s="250">
        <f t="shared" si="2"/>
        <v>887</v>
      </c>
      <c r="K44" s="250">
        <v>0</v>
      </c>
      <c r="L44" s="151"/>
      <c r="M44" s="250"/>
      <c r="N44" s="151"/>
      <c r="O44" s="1012">
        <v>940</v>
      </c>
      <c r="P44" s="957">
        <f>D44*O44</f>
        <v>940</v>
      </c>
      <c r="Q44" s="1018">
        <v>625.5</v>
      </c>
      <c r="R44" s="151">
        <f t="shared" si="4"/>
        <v>625.5</v>
      </c>
      <c r="S44" s="151">
        <v>0</v>
      </c>
      <c r="T44" s="151">
        <f t="shared" si="5"/>
        <v>0</v>
      </c>
      <c r="U44" s="1019">
        <v>607.91999999999996</v>
      </c>
      <c r="V44" s="151">
        <f t="shared" si="6"/>
        <v>607.91999999999996</v>
      </c>
      <c r="W44" s="151">
        <v>0</v>
      </c>
      <c r="X44" s="151">
        <f t="shared" si="7"/>
        <v>0</v>
      </c>
    </row>
    <row r="45" spans="1:35" ht="21.75" customHeight="1">
      <c r="A45" s="163" t="s">
        <v>999</v>
      </c>
      <c r="B45" s="507" t="s">
        <v>796</v>
      </c>
      <c r="C45" s="151" t="s">
        <v>11</v>
      </c>
      <c r="D45" s="154">
        <v>2</v>
      </c>
      <c r="E45" s="246">
        <f>AVERAGE(I45,Q45)</f>
        <v>8381.5750000000007</v>
      </c>
      <c r="F45" s="151"/>
      <c r="G45" s="948">
        <v>0</v>
      </c>
      <c r="H45" s="151"/>
      <c r="I45" s="663">
        <v>7500</v>
      </c>
      <c r="J45" s="250">
        <f t="shared" si="2"/>
        <v>15000</v>
      </c>
      <c r="K45" s="250">
        <v>0</v>
      </c>
      <c r="L45" s="151"/>
      <c r="M45" s="250"/>
      <c r="N45" s="151"/>
      <c r="O45" s="151"/>
      <c r="P45" s="668"/>
      <c r="Q45" s="1018">
        <v>9263.15</v>
      </c>
      <c r="R45" s="151">
        <f t="shared" si="4"/>
        <v>18526.3</v>
      </c>
      <c r="S45" s="151">
        <v>0</v>
      </c>
      <c r="T45" s="151">
        <f t="shared" si="5"/>
        <v>0</v>
      </c>
      <c r="U45" s="151">
        <v>0</v>
      </c>
      <c r="V45" s="151">
        <f t="shared" si="6"/>
        <v>0</v>
      </c>
      <c r="W45" s="151">
        <v>0</v>
      </c>
      <c r="X45" s="151">
        <f t="shared" si="7"/>
        <v>0</v>
      </c>
    </row>
    <row r="46" spans="1:35" ht="30.75" customHeight="1">
      <c r="A46" s="163"/>
      <c r="B46" s="950" t="s">
        <v>628</v>
      </c>
      <c r="C46" s="151" t="s">
        <v>1000</v>
      </c>
      <c r="D46" s="154" t="s">
        <v>1001</v>
      </c>
      <c r="E46" s="151"/>
      <c r="F46" s="151"/>
      <c r="G46" s="151" t="s">
        <v>1002</v>
      </c>
      <c r="H46" s="664">
        <f>SUM(H30:H45)</f>
        <v>133295.20000000001</v>
      </c>
      <c r="I46" s="151"/>
      <c r="J46" s="663">
        <f>SUM(J30:J45)</f>
        <v>162347</v>
      </c>
      <c r="K46" s="151"/>
      <c r="L46" s="665">
        <f>SUM(L30:L45)</f>
        <v>106145</v>
      </c>
      <c r="M46" s="151"/>
      <c r="N46" s="1011">
        <f>SUM(N30:N39)</f>
        <v>2132</v>
      </c>
      <c r="O46" s="151"/>
      <c r="P46" s="1012">
        <f>SUM(P43:P45)</f>
        <v>2495</v>
      </c>
      <c r="Q46" s="151"/>
      <c r="R46" s="1013">
        <f>SUM(R30:R45)</f>
        <v>91664.349999999991</v>
      </c>
      <c r="S46" s="151"/>
      <c r="T46" s="1015">
        <f>SUM(T30:T45)</f>
        <v>500</v>
      </c>
      <c r="U46" s="151"/>
      <c r="V46" s="1016">
        <f>SUM(V30:V45)</f>
        <v>80574.719999999987</v>
      </c>
      <c r="W46" s="151"/>
      <c r="X46" s="1017">
        <f>SUM(X30:X45)</f>
        <v>67284.179999999993</v>
      </c>
    </row>
    <row r="47" spans="1:35">
      <c r="A47" s="657"/>
      <c r="B47" s="657"/>
      <c r="C47" s="657"/>
      <c r="D47" s="657"/>
      <c r="E47" s="657"/>
      <c r="F47" s="657"/>
      <c r="G47" s="657" t="s">
        <v>1003</v>
      </c>
      <c r="H47" s="657"/>
      <c r="I47" s="657" t="s">
        <v>1004</v>
      </c>
      <c r="J47" s="657"/>
      <c r="K47" s="657"/>
      <c r="L47" s="657"/>
      <c r="M47" s="657"/>
      <c r="N47" s="657"/>
      <c r="O47" s="657"/>
      <c r="P47" s="657"/>
      <c r="Q47" s="657"/>
      <c r="R47" s="657"/>
      <c r="S47" s="151"/>
      <c r="T47" s="151"/>
      <c r="U47" s="151"/>
      <c r="V47" s="151"/>
      <c r="W47" s="151"/>
      <c r="X47" s="151"/>
    </row>
    <row r="50" spans="2:12" ht="14.25" customHeight="1">
      <c r="K50" s="75"/>
      <c r="L50" s="75"/>
    </row>
    <row r="52" spans="2:12">
      <c r="B52" s="151"/>
      <c r="C52" s="151"/>
      <c r="D52" s="151"/>
      <c r="E52" s="1158" t="s">
        <v>924</v>
      </c>
      <c r="F52" s="1158"/>
      <c r="G52" s="1307"/>
      <c r="H52" s="1163"/>
    </row>
    <row r="53" spans="2:12">
      <c r="B53" s="151"/>
      <c r="C53" s="151"/>
      <c r="D53" s="151"/>
      <c r="E53" s="1147"/>
      <c r="F53" s="1147"/>
      <c r="G53" t="s">
        <v>1005</v>
      </c>
      <c r="H53" s="178"/>
    </row>
    <row r="54" spans="2:12" ht="22.5">
      <c r="B54" s="151"/>
      <c r="C54" s="148" t="s">
        <v>11</v>
      </c>
      <c r="D54" s="149" t="s">
        <v>20</v>
      </c>
      <c r="E54" s="247" t="s">
        <v>932</v>
      </c>
      <c r="F54" s="150" t="s">
        <v>933</v>
      </c>
      <c r="G54" s="656" t="s">
        <v>932</v>
      </c>
      <c r="H54" s="151"/>
    </row>
    <row r="55" spans="2:12" ht="33.75">
      <c r="B55" s="283" t="s">
        <v>507</v>
      </c>
      <c r="C55" s="151" t="s">
        <v>102</v>
      </c>
      <c r="D55" s="151"/>
      <c r="E55" s="151"/>
      <c r="F55" s="151"/>
      <c r="G55" s="250">
        <v>285.17</v>
      </c>
      <c r="H55" s="151"/>
    </row>
    <row r="56" spans="2:12">
      <c r="B56" s="151"/>
      <c r="C56" s="151" t="s">
        <v>69</v>
      </c>
      <c r="D56" s="151"/>
      <c r="E56" s="151"/>
      <c r="F56" s="151"/>
      <c r="G56" s="250">
        <f>G55/3</f>
        <v>95.056666666666672</v>
      </c>
      <c r="H56" s="151"/>
    </row>
    <row r="59" spans="2:12">
      <c r="B59" s="197"/>
      <c r="C59" s="197"/>
      <c r="D59" s="197" t="s">
        <v>1006</v>
      </c>
      <c r="E59" s="197" t="s">
        <v>1007</v>
      </c>
      <c r="F59" s="198" t="s">
        <v>1008</v>
      </c>
      <c r="G59" s="197" t="s">
        <v>1009</v>
      </c>
    </row>
    <row r="60" spans="2:12">
      <c r="B60" s="197">
        <v>1</v>
      </c>
      <c r="C60" s="197" t="s">
        <v>1010</v>
      </c>
      <c r="D60" s="197">
        <v>4</v>
      </c>
      <c r="E60" s="199">
        <v>3</v>
      </c>
      <c r="F60" s="151">
        <v>0</v>
      </c>
      <c r="G60" s="200">
        <v>0</v>
      </c>
    </row>
    <row r="61" spans="2:12">
      <c r="B61" s="197">
        <v>2</v>
      </c>
      <c r="C61" s="197" t="s">
        <v>1011</v>
      </c>
      <c r="D61" s="197">
        <v>3</v>
      </c>
      <c r="E61" s="199">
        <v>3</v>
      </c>
      <c r="F61" s="151">
        <v>0</v>
      </c>
      <c r="G61" s="200">
        <v>0</v>
      </c>
    </row>
    <row r="62" spans="2:12">
      <c r="B62" s="197">
        <v>3</v>
      </c>
      <c r="C62" s="197" t="s">
        <v>1012</v>
      </c>
      <c r="D62" s="197">
        <v>5</v>
      </c>
      <c r="E62" s="197">
        <v>4</v>
      </c>
      <c r="F62" s="151">
        <v>1</v>
      </c>
      <c r="G62" s="200">
        <v>0</v>
      </c>
    </row>
    <row r="63" spans="2:12">
      <c r="B63" s="197">
        <v>4</v>
      </c>
      <c r="C63" s="197" t="s">
        <v>1013</v>
      </c>
      <c r="D63" s="197">
        <v>22</v>
      </c>
      <c r="E63" s="197">
        <v>9</v>
      </c>
      <c r="F63" s="151">
        <v>1</v>
      </c>
      <c r="G63" s="200">
        <v>0</v>
      </c>
    </row>
  </sheetData>
  <mergeCells count="87">
    <mergeCell ref="G18:H18"/>
    <mergeCell ref="I18:J18"/>
    <mergeCell ref="K18:L18"/>
    <mergeCell ref="M18:N18"/>
    <mergeCell ref="K26:L26"/>
    <mergeCell ref="M26:N26"/>
    <mergeCell ref="I20:J20"/>
    <mergeCell ref="K20:L20"/>
    <mergeCell ref="M20:N20"/>
    <mergeCell ref="I28:J28"/>
    <mergeCell ref="Q26:R26"/>
    <mergeCell ref="S26:T26"/>
    <mergeCell ref="U26:V26"/>
    <mergeCell ref="W26:X26"/>
    <mergeCell ref="E53:F53"/>
    <mergeCell ref="C4:F4"/>
    <mergeCell ref="C5:E5"/>
    <mergeCell ref="E6:F6"/>
    <mergeCell ref="G6:H6"/>
    <mergeCell ref="E13:F13"/>
    <mergeCell ref="G13:H13"/>
    <mergeCell ref="E19:F19"/>
    <mergeCell ref="G19:H19"/>
    <mergeCell ref="E28:F28"/>
    <mergeCell ref="G28:H28"/>
    <mergeCell ref="G26:H26"/>
    <mergeCell ref="E20:F20"/>
    <mergeCell ref="G20:H20"/>
    <mergeCell ref="E52:F52"/>
    <mergeCell ref="G52:H52"/>
    <mergeCell ref="I6:J6"/>
    <mergeCell ref="K6:L6"/>
    <mergeCell ref="M6:N6"/>
    <mergeCell ref="O6:P6"/>
    <mergeCell ref="E7:F7"/>
    <mergeCell ref="G7:H7"/>
    <mergeCell ref="I7:J7"/>
    <mergeCell ref="K7:L7"/>
    <mergeCell ref="M7:N7"/>
    <mergeCell ref="O7:P7"/>
    <mergeCell ref="I13:J13"/>
    <mergeCell ref="M13:N13"/>
    <mergeCell ref="O13:P13"/>
    <mergeCell ref="E14:F14"/>
    <mergeCell ref="M14:N14"/>
    <mergeCell ref="O14:P14"/>
    <mergeCell ref="Q20:R20"/>
    <mergeCell ref="S20:T20"/>
    <mergeCell ref="W20:X20"/>
    <mergeCell ref="I19:J19"/>
    <mergeCell ref="K19:L19"/>
    <mergeCell ref="M19:N19"/>
    <mergeCell ref="O19:P19"/>
    <mergeCell ref="Q19:R19"/>
    <mergeCell ref="S19:T19"/>
    <mergeCell ref="W19:X19"/>
    <mergeCell ref="O20:P20"/>
    <mergeCell ref="W23:X23"/>
    <mergeCell ref="E27:F27"/>
    <mergeCell ref="AD27:AE27"/>
    <mergeCell ref="K27:L27"/>
    <mergeCell ref="Z27:AA27"/>
    <mergeCell ref="AB27:AC27"/>
    <mergeCell ref="G27:H27"/>
    <mergeCell ref="I27:J27"/>
    <mergeCell ref="M27:N27"/>
    <mergeCell ref="O27:P27"/>
    <mergeCell ref="O26:P26"/>
    <mergeCell ref="AF27:AG27"/>
    <mergeCell ref="AH27:AI27"/>
    <mergeCell ref="I26:J26"/>
    <mergeCell ref="Q27:R27"/>
    <mergeCell ref="S27:T27"/>
    <mergeCell ref="U27:V27"/>
    <mergeCell ref="W27:X27"/>
    <mergeCell ref="AH28:AI28"/>
    <mergeCell ref="AF28:AG28"/>
    <mergeCell ref="AD28:AE28"/>
    <mergeCell ref="K28:L28"/>
    <mergeCell ref="Z28:AA28"/>
    <mergeCell ref="M28:N28"/>
    <mergeCell ref="AB28:AC28"/>
    <mergeCell ref="Q28:R28"/>
    <mergeCell ref="S28:T28"/>
    <mergeCell ref="U28:V28"/>
    <mergeCell ref="W28:X28"/>
    <mergeCell ref="O28:P28"/>
  </mergeCells>
  <hyperlinks>
    <hyperlink ref="G7" r:id="rId1" xr:uid="{00000000-0004-0000-0600-000000000000}"/>
    <hyperlink ref="I7" r:id="rId2" xr:uid="{00000000-0004-0000-0600-000001000000}"/>
    <hyperlink ref="M20" r:id="rId3" xr:uid="{00000000-0004-0000-0600-000002000000}"/>
    <hyperlink ref="M27" r:id="rId4" xr:uid="{00000000-0004-0000-0600-000003000000}"/>
    <hyperlink ref="G27" r:id="rId5" xr:uid="{00000000-0004-0000-0600-000004000000}"/>
    <hyperlink ref="I27" r:id="rId6" display="comercial@equiprevpe.com.br" xr:uid="{00000000-0004-0000-0600-000005000000}"/>
    <hyperlink ref="K27" r:id="rId7" xr:uid="{00000000-0004-0000-0600-000006000000}"/>
    <hyperlink ref="O27" r:id="rId8" xr:uid="{00000000-0004-0000-0600-000007000000}"/>
    <hyperlink ref="S27" r:id="rId9" xr:uid="{00000000-0004-0000-0600-000008000000}"/>
    <hyperlink ref="U27" r:id="rId10" xr:uid="{00000000-0004-0000-0600-000009000000}"/>
  </hyperlinks>
  <pageMargins left="0" right="0" top="0.13888888888888901" bottom="0.13888888888888901" header="0" footer="0"/>
  <pageSetup paperSize="9" firstPageNumber="0" pageOrder="overThenDown" orientation="portrait" horizontalDpi="300" verticalDpi="300" r:id="rId11"/>
  <headerFooter>
    <oddHeader>&amp;C&amp;"Arial,Normal"&amp;10&amp;A</oddHeader>
    <oddFooter>&amp;C&amp;"Arial,Normal"&amp;10Página &amp;P</oddFooter>
  </headerFooter>
  <drawing r:id="rId1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3:S37"/>
  <sheetViews>
    <sheetView topLeftCell="A22" zoomScale="89" zoomScaleNormal="89" workbookViewId="0">
      <selection activeCell="E7" sqref="E7:E10"/>
    </sheetView>
  </sheetViews>
  <sheetFormatPr defaultRowHeight="14.25"/>
  <cols>
    <col min="2" max="2" width="30.625" customWidth="1"/>
  </cols>
  <sheetData>
    <row r="3" spans="1:19" ht="15" thickBot="1"/>
    <row r="4" spans="1:19" ht="51.75" thickBot="1">
      <c r="A4" s="294" t="s">
        <v>0</v>
      </c>
      <c r="B4" s="294" t="s">
        <v>1014</v>
      </c>
      <c r="C4" s="1177" t="s">
        <v>921</v>
      </c>
      <c r="D4" s="1178"/>
      <c r="E4" s="1178"/>
      <c r="F4" s="1178"/>
      <c r="G4" s="1179"/>
      <c r="H4" s="1180" t="s">
        <v>1015</v>
      </c>
      <c r="I4" s="1181"/>
      <c r="J4" s="1182"/>
      <c r="K4" s="1183" t="s">
        <v>1016</v>
      </c>
      <c r="L4" s="1184"/>
      <c r="M4" s="1185"/>
      <c r="N4" s="1186" t="s">
        <v>1017</v>
      </c>
      <c r="O4" s="1187"/>
      <c r="P4" s="1188"/>
      <c r="Q4" s="1189" t="s">
        <v>1018</v>
      </c>
      <c r="R4" s="1190"/>
      <c r="S4" s="1191"/>
    </row>
    <row r="5" spans="1:19" ht="26.25" thickBot="1">
      <c r="A5" s="295" t="s">
        <v>3</v>
      </c>
      <c r="B5" s="295" t="s">
        <v>4</v>
      </c>
      <c r="C5" s="1216" t="s">
        <v>922</v>
      </c>
      <c r="D5" s="1217"/>
      <c r="E5" s="1218"/>
      <c r="F5" s="1219"/>
      <c r="G5" s="1220"/>
      <c r="H5" s="1193" t="s">
        <v>1019</v>
      </c>
      <c r="I5" s="1193"/>
      <c r="J5" s="1193"/>
      <c r="K5" s="1193" t="s">
        <v>930</v>
      </c>
      <c r="L5" s="1193"/>
      <c r="M5" s="1221"/>
      <c r="N5" s="1192" t="s">
        <v>1020</v>
      </c>
      <c r="O5" s="1193"/>
      <c r="P5" s="1221"/>
      <c r="Q5" s="1192" t="s">
        <v>1021</v>
      </c>
      <c r="R5" s="1193"/>
      <c r="S5" s="1193"/>
    </row>
    <row r="6" spans="1:19" ht="39.75" thickTop="1" thickBot="1">
      <c r="A6" s="297" t="s">
        <v>7</v>
      </c>
      <c r="B6" s="298" t="s">
        <v>10</v>
      </c>
      <c r="C6" s="298" t="s">
        <v>11</v>
      </c>
      <c r="D6" s="298" t="s">
        <v>1022</v>
      </c>
      <c r="E6" s="385" t="s">
        <v>1023</v>
      </c>
      <c r="F6" s="299" t="s">
        <v>933</v>
      </c>
      <c r="G6" s="300" t="s">
        <v>26</v>
      </c>
      <c r="H6" s="301"/>
      <c r="I6" s="302" t="s">
        <v>1024</v>
      </c>
      <c r="J6" s="303" t="s">
        <v>932</v>
      </c>
      <c r="K6" s="304"/>
      <c r="L6" s="305" t="s">
        <v>1024</v>
      </c>
      <c r="M6" s="306" t="s">
        <v>932</v>
      </c>
      <c r="N6" s="304"/>
      <c r="O6" s="307" t="s">
        <v>1025</v>
      </c>
      <c r="P6" s="308" t="s">
        <v>1026</v>
      </c>
      <c r="Q6" s="304"/>
      <c r="R6" s="309" t="s">
        <v>1025</v>
      </c>
      <c r="S6" s="310" t="s">
        <v>1026</v>
      </c>
    </row>
    <row r="7" spans="1:19" ht="30" customHeight="1" thickTop="1" thickBot="1">
      <c r="A7" s="1194" t="s">
        <v>25</v>
      </c>
      <c r="B7" s="311" t="s">
        <v>1027</v>
      </c>
      <c r="C7" s="1197" t="s">
        <v>11</v>
      </c>
      <c r="D7" s="1197">
        <v>6</v>
      </c>
      <c r="E7" s="1200">
        <v>7918.8</v>
      </c>
      <c r="F7" s="1203">
        <v>47512.800000000003</v>
      </c>
      <c r="G7" s="313">
        <v>8</v>
      </c>
      <c r="H7" s="314" t="s">
        <v>1028</v>
      </c>
      <c r="I7" s="315">
        <v>265.52</v>
      </c>
      <c r="J7" s="1206">
        <v>5995.7</v>
      </c>
      <c r="K7" s="316" t="s">
        <v>1029</v>
      </c>
      <c r="L7" s="315">
        <v>616</v>
      </c>
      <c r="M7" s="1209">
        <v>10680</v>
      </c>
      <c r="N7" s="1212" t="s">
        <v>1030</v>
      </c>
      <c r="O7" s="1214">
        <v>1208</v>
      </c>
      <c r="P7" s="1222">
        <v>9841.9</v>
      </c>
      <c r="Q7" s="1212" t="s">
        <v>1031</v>
      </c>
      <c r="R7" s="1225">
        <v>245</v>
      </c>
      <c r="S7" s="1227">
        <v>2320</v>
      </c>
    </row>
    <row r="8" spans="1:19" ht="30" customHeight="1" thickBot="1">
      <c r="A8" s="1195"/>
      <c r="B8" s="318" t="s">
        <v>1032</v>
      </c>
      <c r="C8" s="1198"/>
      <c r="D8" s="1198"/>
      <c r="E8" s="1201"/>
      <c r="F8" s="1204"/>
      <c r="G8" s="319">
        <v>16</v>
      </c>
      <c r="H8" s="314" t="s">
        <v>1033</v>
      </c>
      <c r="I8" s="315">
        <v>236.5</v>
      </c>
      <c r="J8" s="1207"/>
      <c r="K8" s="316" t="s">
        <v>1032</v>
      </c>
      <c r="L8" s="315">
        <v>348</v>
      </c>
      <c r="M8" s="1210"/>
      <c r="N8" s="1213"/>
      <c r="O8" s="1215"/>
      <c r="P8" s="1223"/>
      <c r="Q8" s="1213"/>
      <c r="R8" s="1226"/>
      <c r="S8" s="1228"/>
    </row>
    <row r="9" spans="1:19" ht="30" customHeight="1" thickBot="1">
      <c r="A9" s="1195"/>
      <c r="B9" s="318" t="s">
        <v>1034</v>
      </c>
      <c r="C9" s="1198"/>
      <c r="D9" s="1198"/>
      <c r="E9" s="1201"/>
      <c r="F9" s="1204"/>
      <c r="G9" s="319">
        <v>1</v>
      </c>
      <c r="H9" s="314" t="s">
        <v>1035</v>
      </c>
      <c r="I9" s="315">
        <v>87.54</v>
      </c>
      <c r="J9" s="1207"/>
      <c r="K9" s="316" t="s">
        <v>1034</v>
      </c>
      <c r="L9" s="315">
        <v>184</v>
      </c>
      <c r="M9" s="1210"/>
      <c r="N9" s="316" t="s">
        <v>1036</v>
      </c>
      <c r="O9" s="315">
        <v>177.9</v>
      </c>
      <c r="P9" s="1223"/>
      <c r="Q9" s="316" t="s">
        <v>1037</v>
      </c>
      <c r="R9" s="315">
        <v>115</v>
      </c>
      <c r="S9" s="1228"/>
    </row>
    <row r="10" spans="1:19" ht="30" customHeight="1" thickBot="1">
      <c r="A10" s="1196"/>
      <c r="B10" s="320" t="s">
        <v>1038</v>
      </c>
      <c r="C10" s="1199"/>
      <c r="D10" s="1199"/>
      <c r="E10" s="1202"/>
      <c r="F10" s="1205"/>
      <c r="G10" s="319">
        <v>4</v>
      </c>
      <c r="H10" s="321" t="s">
        <v>1039</v>
      </c>
      <c r="I10" s="322"/>
      <c r="J10" s="1208"/>
      <c r="K10" s="316" t="s">
        <v>1038</v>
      </c>
      <c r="L10" s="315">
        <v>0</v>
      </c>
      <c r="M10" s="1211"/>
      <c r="N10" s="316" t="s">
        <v>1040</v>
      </c>
      <c r="O10" s="315">
        <v>0</v>
      </c>
      <c r="P10" s="1224"/>
      <c r="Q10" s="321" t="s">
        <v>1039</v>
      </c>
      <c r="R10" s="322"/>
      <c r="S10" s="1229"/>
    </row>
    <row r="11" spans="1:19" ht="15" thickBot="1">
      <c r="A11" s="386"/>
      <c r="B11" s="320"/>
      <c r="C11" s="387"/>
      <c r="D11" s="387"/>
      <c r="E11" s="388"/>
      <c r="F11" s="389"/>
      <c r="G11" s="390"/>
      <c r="H11" s="321"/>
      <c r="I11" s="322"/>
      <c r="J11" s="366"/>
      <c r="K11" s="316"/>
      <c r="L11" s="322"/>
      <c r="M11" s="367"/>
      <c r="N11" s="316"/>
      <c r="O11" s="322"/>
      <c r="P11" s="348"/>
      <c r="Q11" s="321"/>
      <c r="R11" s="322"/>
      <c r="S11" s="349"/>
    </row>
    <row r="12" spans="1:19" ht="30" customHeight="1" thickBot="1">
      <c r="A12" s="1230" t="s">
        <v>30</v>
      </c>
      <c r="B12" s="323" t="s">
        <v>1041</v>
      </c>
      <c r="C12" s="1233" t="s">
        <v>11</v>
      </c>
      <c r="D12" s="1233">
        <v>6</v>
      </c>
      <c r="E12" s="1234">
        <v>1112.95</v>
      </c>
      <c r="F12" s="1235">
        <v>6677.7</v>
      </c>
      <c r="G12" s="319" t="s">
        <v>1042</v>
      </c>
      <c r="H12" s="324" t="s">
        <v>1043</v>
      </c>
      <c r="I12" s="315">
        <v>126.14</v>
      </c>
      <c r="J12" s="1206">
        <v>1067.04</v>
      </c>
      <c r="K12" s="325" t="s">
        <v>1044</v>
      </c>
      <c r="L12" s="315">
        <v>165.6</v>
      </c>
      <c r="M12" s="1209">
        <v>2936</v>
      </c>
      <c r="N12" s="1250" t="s">
        <v>1045</v>
      </c>
      <c r="O12" s="1252">
        <v>484</v>
      </c>
      <c r="P12" s="1222">
        <v>1106.9000000000001</v>
      </c>
      <c r="Q12" s="1250" t="s">
        <v>1046</v>
      </c>
      <c r="R12" s="1252">
        <v>170</v>
      </c>
      <c r="S12" s="1227">
        <v>1119</v>
      </c>
    </row>
    <row r="13" spans="1:19" ht="30" customHeight="1" thickBot="1">
      <c r="A13" s="1231"/>
      <c r="B13" s="327" t="s">
        <v>1032</v>
      </c>
      <c r="C13" s="1198"/>
      <c r="D13" s="1198"/>
      <c r="E13" s="1201"/>
      <c r="F13" s="1204"/>
      <c r="G13" s="319" t="s">
        <v>1047</v>
      </c>
      <c r="H13" s="324" t="s">
        <v>1048</v>
      </c>
      <c r="I13" s="315">
        <v>502.94</v>
      </c>
      <c r="J13" s="1207"/>
      <c r="K13" s="325" t="s">
        <v>1032</v>
      </c>
      <c r="L13" s="315">
        <v>348</v>
      </c>
      <c r="M13" s="1210"/>
      <c r="N13" s="1251"/>
      <c r="O13" s="1253"/>
      <c r="P13" s="1223"/>
      <c r="Q13" s="1251"/>
      <c r="R13" s="1253"/>
      <c r="S13" s="1228"/>
    </row>
    <row r="14" spans="1:19" ht="30" customHeight="1" thickBot="1">
      <c r="A14" s="1232"/>
      <c r="B14" s="328" t="s">
        <v>1034</v>
      </c>
      <c r="C14" s="1199"/>
      <c r="D14" s="1199"/>
      <c r="E14" s="1202"/>
      <c r="F14" s="1205"/>
      <c r="G14" s="319" t="s">
        <v>1049</v>
      </c>
      <c r="H14" s="324" t="s">
        <v>1050</v>
      </c>
      <c r="I14" s="315">
        <v>135.38999999999999</v>
      </c>
      <c r="J14" s="1208"/>
      <c r="K14" s="325" t="s">
        <v>1034</v>
      </c>
      <c r="L14" s="315">
        <v>111.2</v>
      </c>
      <c r="M14" s="1211"/>
      <c r="N14" s="329" t="s">
        <v>1051</v>
      </c>
      <c r="O14" s="330">
        <v>138.9</v>
      </c>
      <c r="P14" s="1224"/>
      <c r="Q14" s="329" t="s">
        <v>1052</v>
      </c>
      <c r="R14" s="330">
        <v>99</v>
      </c>
      <c r="S14" s="1229"/>
    </row>
    <row r="15" spans="1:19" ht="15" thickBot="1">
      <c r="A15" s="391"/>
      <c r="B15" s="328"/>
      <c r="C15" s="328"/>
      <c r="D15" s="328"/>
      <c r="E15" s="328"/>
      <c r="F15" s="328"/>
      <c r="G15" s="328"/>
      <c r="H15" s="324"/>
      <c r="I15" s="322"/>
      <c r="J15" s="366"/>
      <c r="K15" s="325"/>
      <c r="L15" s="322"/>
      <c r="M15" s="367"/>
      <c r="N15" s="329"/>
      <c r="O15" s="330"/>
      <c r="P15" s="348"/>
      <c r="Q15" s="329"/>
      <c r="R15" s="330"/>
      <c r="S15" s="349"/>
    </row>
    <row r="16" spans="1:19" ht="204.75" thickBot="1">
      <c r="A16" s="1236" t="s">
        <v>35</v>
      </c>
      <c r="B16" s="331" t="s">
        <v>1053</v>
      </c>
      <c r="C16" s="1233" t="s">
        <v>11</v>
      </c>
      <c r="D16" s="1233">
        <v>6</v>
      </c>
      <c r="E16" s="1238">
        <v>52.2</v>
      </c>
      <c r="F16" s="1240">
        <v>313.17</v>
      </c>
      <c r="G16" s="319" t="s">
        <v>1049</v>
      </c>
      <c r="H16" s="333" t="s">
        <v>1053</v>
      </c>
      <c r="I16" s="315">
        <v>25.84</v>
      </c>
      <c r="J16" s="1242">
        <v>49.59</v>
      </c>
      <c r="K16" s="334" t="s">
        <v>1054</v>
      </c>
      <c r="L16" s="315">
        <v>44</v>
      </c>
      <c r="M16" s="1244">
        <v>90.4</v>
      </c>
      <c r="N16" s="334" t="s">
        <v>1055</v>
      </c>
      <c r="O16" s="315">
        <v>26.9</v>
      </c>
      <c r="P16" s="1246">
        <v>54.8</v>
      </c>
      <c r="Q16" s="334" t="s">
        <v>1056</v>
      </c>
      <c r="R16" s="315">
        <v>26</v>
      </c>
      <c r="S16" s="1248">
        <v>45</v>
      </c>
    </row>
    <row r="17" spans="1:19" ht="77.25" thickBot="1">
      <c r="A17" s="1237"/>
      <c r="B17" s="335" t="s">
        <v>1057</v>
      </c>
      <c r="C17" s="1199"/>
      <c r="D17" s="1199"/>
      <c r="E17" s="1239"/>
      <c r="F17" s="1241"/>
      <c r="G17" s="319" t="s">
        <v>1049</v>
      </c>
      <c r="H17" s="333" t="s">
        <v>1057</v>
      </c>
      <c r="I17" s="315">
        <v>23.75</v>
      </c>
      <c r="J17" s="1243"/>
      <c r="K17" s="334" t="s">
        <v>1058</v>
      </c>
      <c r="L17" s="315">
        <v>46.4</v>
      </c>
      <c r="M17" s="1245"/>
      <c r="N17" s="334" t="s">
        <v>1059</v>
      </c>
      <c r="O17" s="315">
        <v>27.9</v>
      </c>
      <c r="P17" s="1247"/>
      <c r="Q17" s="334" t="s">
        <v>1060</v>
      </c>
      <c r="R17" s="315">
        <v>19</v>
      </c>
      <c r="S17" s="1249"/>
    </row>
    <row r="18" spans="1:19" ht="15" thickBot="1">
      <c r="A18" s="392"/>
      <c r="B18" s="335"/>
      <c r="C18" s="335"/>
      <c r="D18" s="335"/>
      <c r="E18" s="335"/>
      <c r="F18" s="335"/>
      <c r="G18" s="335"/>
      <c r="H18" s="333"/>
      <c r="I18" s="322"/>
      <c r="J18" s="393"/>
      <c r="K18" s="334"/>
      <c r="L18" s="322"/>
      <c r="M18" s="354"/>
      <c r="N18" s="334"/>
      <c r="O18" s="322"/>
      <c r="P18" s="348"/>
      <c r="Q18" s="334"/>
      <c r="R18" s="322"/>
      <c r="S18" s="349"/>
    </row>
    <row r="19" spans="1:19" ht="77.25" thickBot="1">
      <c r="A19" s="1257" t="s">
        <v>982</v>
      </c>
      <c r="B19" s="336" t="s">
        <v>1061</v>
      </c>
      <c r="C19" s="1233" t="s">
        <v>11</v>
      </c>
      <c r="D19" s="1233">
        <v>6</v>
      </c>
      <c r="E19" s="1238">
        <v>145</v>
      </c>
      <c r="F19" s="1240">
        <v>869.97</v>
      </c>
      <c r="G19" s="319" t="s">
        <v>1049</v>
      </c>
      <c r="H19" s="337" t="s">
        <v>1061</v>
      </c>
      <c r="I19" s="338">
        <v>44.33</v>
      </c>
      <c r="J19" s="1242">
        <v>166.99</v>
      </c>
      <c r="K19" s="339" t="s">
        <v>1039</v>
      </c>
      <c r="L19" s="340"/>
      <c r="M19" s="1259"/>
      <c r="N19" s="341" t="s">
        <v>1039</v>
      </c>
      <c r="O19" s="304"/>
      <c r="P19" s="1246"/>
      <c r="Q19" s="337" t="s">
        <v>1062</v>
      </c>
      <c r="R19" s="338">
        <v>45</v>
      </c>
      <c r="S19" s="1248">
        <v>123</v>
      </c>
    </row>
    <row r="20" spans="1:19" ht="90" thickBot="1">
      <c r="A20" s="1258"/>
      <c r="B20" s="342" t="s">
        <v>1063</v>
      </c>
      <c r="C20" s="1199"/>
      <c r="D20" s="1199"/>
      <c r="E20" s="1239"/>
      <c r="F20" s="1241"/>
      <c r="G20" s="319" t="s">
        <v>1049</v>
      </c>
      <c r="H20" s="337" t="s">
        <v>1063</v>
      </c>
      <c r="I20" s="338">
        <v>122.66</v>
      </c>
      <c r="J20" s="1243"/>
      <c r="K20" s="339" t="s">
        <v>1039</v>
      </c>
      <c r="L20" s="340"/>
      <c r="M20" s="1260"/>
      <c r="N20" s="341" t="s">
        <v>1039</v>
      </c>
      <c r="O20" s="304"/>
      <c r="P20" s="1247"/>
      <c r="Q20" s="337" t="s">
        <v>1064</v>
      </c>
      <c r="R20" s="338">
        <v>78</v>
      </c>
      <c r="S20" s="1249"/>
    </row>
    <row r="21" spans="1:19" ht="15" thickBot="1">
      <c r="A21" s="394"/>
      <c r="B21" s="342"/>
      <c r="C21" s="342"/>
      <c r="D21" s="342"/>
      <c r="E21" s="342"/>
      <c r="F21" s="342"/>
      <c r="G21" s="342"/>
      <c r="H21" s="337"/>
      <c r="I21" s="304"/>
      <c r="J21" s="393"/>
      <c r="K21" s="339"/>
      <c r="L21" s="340"/>
      <c r="M21" s="395"/>
      <c r="N21" s="341"/>
      <c r="O21" s="304"/>
      <c r="P21" s="348"/>
      <c r="Q21" s="337"/>
      <c r="R21" s="304"/>
      <c r="S21" s="349"/>
    </row>
    <row r="22" spans="1:19" ht="77.25" thickBot="1">
      <c r="A22" s="396" t="s">
        <v>983</v>
      </c>
      <c r="B22" s="396" t="s">
        <v>677</v>
      </c>
      <c r="C22" s="343" t="s">
        <v>11</v>
      </c>
      <c r="D22" s="343">
        <v>7</v>
      </c>
      <c r="E22" s="397">
        <v>65</v>
      </c>
      <c r="F22" s="344">
        <v>455</v>
      </c>
      <c r="G22" s="319" t="s">
        <v>1049</v>
      </c>
      <c r="H22" s="345" t="s">
        <v>1065</v>
      </c>
      <c r="I22" s="338">
        <v>61.26</v>
      </c>
      <c r="J22" s="346">
        <v>61.26</v>
      </c>
      <c r="K22" s="345" t="s">
        <v>1066</v>
      </c>
      <c r="L22" s="340">
        <v>120</v>
      </c>
      <c r="M22" s="347">
        <v>120</v>
      </c>
      <c r="N22" s="341" t="s">
        <v>1039</v>
      </c>
      <c r="O22" s="304"/>
      <c r="P22" s="348"/>
      <c r="Q22" s="345" t="s">
        <v>1067</v>
      </c>
      <c r="R22" s="338">
        <v>65</v>
      </c>
      <c r="S22" s="349">
        <v>65</v>
      </c>
    </row>
    <row r="23" spans="1:19" ht="15" thickBot="1">
      <c r="A23" s="396"/>
      <c r="B23" s="396"/>
      <c r="C23" s="396"/>
      <c r="D23" s="396"/>
      <c r="E23" s="396"/>
      <c r="F23" s="396"/>
      <c r="G23" s="396"/>
      <c r="H23" s="345"/>
      <c r="I23" s="304"/>
      <c r="J23" s="393"/>
      <c r="K23" s="345"/>
      <c r="L23" s="340"/>
      <c r="M23" s="354"/>
      <c r="N23" s="341"/>
      <c r="O23" s="304"/>
      <c r="P23" s="348"/>
      <c r="Q23" s="345"/>
      <c r="R23" s="304"/>
      <c r="S23" s="349"/>
    </row>
    <row r="24" spans="1:19" ht="90" thickBot="1">
      <c r="A24" s="350" t="s">
        <v>984</v>
      </c>
      <c r="B24" s="351" t="s">
        <v>1068</v>
      </c>
      <c r="C24" s="343" t="s">
        <v>11</v>
      </c>
      <c r="D24" s="343">
        <v>52</v>
      </c>
      <c r="E24" s="398">
        <v>35.35</v>
      </c>
      <c r="F24" s="352">
        <v>1838.2</v>
      </c>
      <c r="G24" s="319" t="s">
        <v>1049</v>
      </c>
      <c r="H24" s="353" t="s">
        <v>1069</v>
      </c>
      <c r="I24" s="338">
        <v>35.35</v>
      </c>
      <c r="J24" s="346">
        <v>35.35</v>
      </c>
      <c r="K24" s="339" t="s">
        <v>1039</v>
      </c>
      <c r="L24" s="304"/>
      <c r="M24" s="354"/>
      <c r="N24" s="355" t="s">
        <v>1068</v>
      </c>
      <c r="O24" s="338">
        <v>45.9</v>
      </c>
      <c r="P24" s="356">
        <v>45.9</v>
      </c>
      <c r="Q24" s="353" t="s">
        <v>1070</v>
      </c>
      <c r="R24" s="338">
        <v>28</v>
      </c>
      <c r="S24" s="357">
        <v>28</v>
      </c>
    </row>
    <row r="25" spans="1:19" ht="15" thickBot="1">
      <c r="A25" s="1261" t="s">
        <v>933</v>
      </c>
      <c r="B25" s="1262"/>
      <c r="C25" s="1262"/>
      <c r="D25" s="1262"/>
      <c r="E25" s="1263"/>
      <c r="F25" s="358">
        <v>57666.84</v>
      </c>
      <c r="G25" s="332"/>
      <c r="H25" s="296"/>
      <c r="I25" s="296"/>
      <c r="J25" s="296"/>
      <c r="K25" s="296"/>
      <c r="L25" s="296"/>
      <c r="M25" s="296"/>
      <c r="N25" s="296"/>
      <c r="O25" s="296"/>
      <c r="P25" s="296"/>
      <c r="Q25" s="296"/>
      <c r="R25" s="296"/>
      <c r="S25" s="296"/>
    </row>
    <row r="26" spans="1:19" ht="15" thickBot="1">
      <c r="A26" s="359"/>
      <c r="B26" s="360"/>
      <c r="C26" s="312"/>
      <c r="D26" s="312"/>
      <c r="E26" s="362"/>
      <c r="F26" s="363"/>
      <c r="G26" s="326"/>
      <c r="H26" s="296"/>
      <c r="I26" s="296"/>
      <c r="J26" s="296"/>
      <c r="K26" s="296"/>
      <c r="L26" s="296"/>
      <c r="M26" s="296"/>
      <c r="N26" s="296"/>
      <c r="O26" s="296"/>
      <c r="P26" s="296"/>
      <c r="Q26" s="296"/>
      <c r="R26" s="296"/>
      <c r="S26" s="296"/>
    </row>
    <row r="27" spans="1:19" ht="15" thickBot="1">
      <c r="A27" s="1261"/>
      <c r="B27" s="1262"/>
      <c r="C27" s="1262"/>
      <c r="D27" s="1262"/>
      <c r="E27" s="1263"/>
      <c r="F27" s="364">
        <v>57666.84</v>
      </c>
      <c r="G27" s="332"/>
      <c r="H27" s="296"/>
      <c r="I27" s="296"/>
      <c r="J27" s="296"/>
      <c r="K27" s="296"/>
      <c r="L27" s="296"/>
      <c r="M27" s="296"/>
      <c r="N27" s="296"/>
      <c r="O27" s="296"/>
      <c r="P27" s="296"/>
      <c r="Q27" s="296"/>
      <c r="R27" s="296"/>
      <c r="S27" s="296"/>
    </row>
    <row r="28" spans="1:19" ht="15" thickBot="1">
      <c r="A28" s="1254" t="s">
        <v>1071</v>
      </c>
      <c r="B28" s="1255"/>
      <c r="C28" s="1255"/>
      <c r="D28" s="1255"/>
      <c r="E28" s="1255"/>
      <c r="F28" s="1256"/>
      <c r="G28" s="326"/>
      <c r="H28" s="296"/>
      <c r="I28" s="296"/>
      <c r="J28" s="296"/>
      <c r="K28" s="296"/>
      <c r="L28" s="296"/>
      <c r="M28" s="296"/>
      <c r="N28" s="296"/>
      <c r="O28" s="296"/>
      <c r="P28" s="296"/>
      <c r="Q28" s="296"/>
      <c r="R28" s="296"/>
      <c r="S28" s="296"/>
    </row>
    <row r="29" spans="1:19" ht="15" thickBot="1">
      <c r="A29" s="1267" t="s">
        <v>1072</v>
      </c>
      <c r="B29" s="1268"/>
      <c r="C29" s="1268"/>
      <c r="D29" s="1268"/>
      <c r="E29" s="1268"/>
      <c r="F29" s="1269"/>
      <c r="G29" s="326"/>
      <c r="H29" s="296"/>
      <c r="I29" s="296"/>
      <c r="J29" s="296"/>
      <c r="K29" s="296"/>
      <c r="L29" s="296"/>
      <c r="M29" s="296"/>
      <c r="N29" s="296"/>
      <c r="O29" s="296"/>
      <c r="P29" s="296"/>
      <c r="Q29" s="296"/>
      <c r="R29" s="296"/>
      <c r="S29" s="296"/>
    </row>
    <row r="30" spans="1:19" ht="15" thickBot="1">
      <c r="A30" s="1267" t="s">
        <v>1073</v>
      </c>
      <c r="B30" s="1268"/>
      <c r="C30" s="1268"/>
      <c r="D30" s="1268"/>
      <c r="E30" s="1268"/>
      <c r="F30" s="1269"/>
      <c r="G30" s="326"/>
      <c r="H30" s="296"/>
      <c r="I30" s="296"/>
      <c r="J30" s="296"/>
      <c r="K30" s="296"/>
      <c r="L30" s="296"/>
      <c r="M30" s="296"/>
      <c r="N30" s="296"/>
      <c r="O30" s="296"/>
      <c r="P30" s="296"/>
      <c r="Q30" s="296"/>
      <c r="R30" s="296"/>
      <c r="S30" s="296"/>
    </row>
    <row r="31" spans="1:19" ht="15" thickBot="1">
      <c r="A31" s="1267" t="s">
        <v>1074</v>
      </c>
      <c r="B31" s="1268"/>
      <c r="C31" s="1268"/>
      <c r="D31" s="1268"/>
      <c r="E31" s="1268"/>
      <c r="F31" s="1269"/>
      <c r="G31" s="326"/>
      <c r="H31" s="296"/>
      <c r="I31" s="296"/>
      <c r="J31" s="296"/>
      <c r="K31" s="296"/>
      <c r="L31" s="296"/>
      <c r="M31" s="296"/>
      <c r="N31" s="296"/>
      <c r="O31" s="296"/>
      <c r="P31" s="296"/>
      <c r="Q31" s="296"/>
      <c r="R31" s="296"/>
      <c r="S31" s="296"/>
    </row>
    <row r="32" spans="1:19" ht="15" thickBot="1">
      <c r="A32" s="1267" t="s">
        <v>1075</v>
      </c>
      <c r="B32" s="1268"/>
      <c r="C32" s="1268"/>
      <c r="D32" s="1268"/>
      <c r="E32" s="1268"/>
      <c r="F32" s="1269"/>
      <c r="G32" s="326"/>
      <c r="H32" s="296"/>
      <c r="I32" s="296"/>
      <c r="J32" s="296"/>
      <c r="K32" s="296"/>
      <c r="L32" s="296"/>
      <c r="M32" s="296"/>
      <c r="N32" s="296"/>
      <c r="O32" s="296"/>
      <c r="P32" s="296"/>
      <c r="Q32" s="296"/>
      <c r="R32" s="296"/>
      <c r="S32" s="296"/>
    </row>
    <row r="33" spans="1:19" ht="15" thickBot="1">
      <c r="A33" s="312"/>
      <c r="B33" s="361"/>
      <c r="C33" s="361"/>
      <c r="D33" s="361"/>
      <c r="E33" s="361"/>
      <c r="F33" s="361"/>
      <c r="G33" s="317"/>
      <c r="H33" s="296"/>
      <c r="I33" s="296"/>
      <c r="J33" s="296"/>
      <c r="K33" s="296"/>
      <c r="L33" s="296"/>
      <c r="M33" s="296"/>
      <c r="N33" s="296"/>
      <c r="O33" s="296"/>
      <c r="P33" s="296"/>
      <c r="Q33" s="296"/>
      <c r="R33" s="296"/>
      <c r="S33" s="296"/>
    </row>
    <row r="34" spans="1:19">
      <c r="A34" s="1270" t="s">
        <v>1076</v>
      </c>
      <c r="B34" s="1271"/>
      <c r="C34" s="1271"/>
      <c r="D34" s="1271"/>
      <c r="E34" s="1271"/>
      <c r="F34" s="1272"/>
      <c r="G34" s="332"/>
      <c r="H34" s="296"/>
      <c r="I34" s="296"/>
      <c r="J34" s="296"/>
      <c r="K34" s="296"/>
      <c r="L34" s="296"/>
      <c r="M34" s="296"/>
      <c r="N34" s="296"/>
      <c r="O34" s="296"/>
      <c r="P34" s="296"/>
      <c r="Q34" s="296"/>
      <c r="R34" s="296"/>
      <c r="S34" s="296"/>
    </row>
    <row r="35" spans="1:19" ht="15" thickBot="1">
      <c r="A35" s="1273"/>
      <c r="B35" s="1274"/>
      <c r="C35" s="1274"/>
      <c r="D35" s="1274"/>
      <c r="E35" s="1274"/>
      <c r="F35" s="1275"/>
      <c r="G35" s="332"/>
      <c r="H35" s="296"/>
      <c r="I35" s="296"/>
      <c r="J35" s="296"/>
      <c r="K35" s="296"/>
      <c r="L35" s="296"/>
      <c r="M35" s="296"/>
      <c r="N35" s="296"/>
      <c r="O35" s="296"/>
      <c r="P35" s="296"/>
      <c r="Q35" s="296"/>
      <c r="R35" s="296"/>
      <c r="S35" s="296"/>
    </row>
    <row r="36" spans="1:19" ht="15" thickBot="1">
      <c r="A36" s="1264" t="s">
        <v>1077</v>
      </c>
      <c r="B36" s="1265"/>
      <c r="C36" s="1265"/>
      <c r="D36" s="1265"/>
      <c r="E36" s="1265"/>
      <c r="F36" s="1266"/>
      <c r="G36" s="365"/>
      <c r="H36" s="296"/>
      <c r="I36" s="296"/>
      <c r="J36" s="296"/>
      <c r="K36" s="296"/>
      <c r="L36" s="296"/>
      <c r="M36" s="296"/>
      <c r="N36" s="296"/>
      <c r="O36" s="296"/>
      <c r="P36" s="296"/>
      <c r="Q36" s="296"/>
      <c r="R36" s="296"/>
      <c r="S36" s="296"/>
    </row>
    <row r="37" spans="1:19">
      <c r="B37" s="1264"/>
      <c r="C37" s="1265"/>
      <c r="D37" s="1265"/>
      <c r="E37" s="1265"/>
      <c r="F37" s="1265"/>
      <c r="G37" s="1266"/>
    </row>
  </sheetData>
  <mergeCells count="65">
    <mergeCell ref="B37:G37"/>
    <mergeCell ref="A29:F29"/>
    <mergeCell ref="A30:F30"/>
    <mergeCell ref="A31:F31"/>
    <mergeCell ref="A32:F32"/>
    <mergeCell ref="A34:F35"/>
    <mergeCell ref="A36:F36"/>
    <mergeCell ref="M19:M20"/>
    <mergeCell ref="P19:P20"/>
    <mergeCell ref="S19:S20"/>
    <mergeCell ref="A25:E25"/>
    <mergeCell ref="A27:E27"/>
    <mergeCell ref="J19:J20"/>
    <mergeCell ref="A28:F28"/>
    <mergeCell ref="A19:A20"/>
    <mergeCell ref="C19:C20"/>
    <mergeCell ref="D19:D20"/>
    <mergeCell ref="E19:E20"/>
    <mergeCell ref="F19:F20"/>
    <mergeCell ref="J16:J17"/>
    <mergeCell ref="M16:M17"/>
    <mergeCell ref="P16:P17"/>
    <mergeCell ref="S16:S17"/>
    <mergeCell ref="M12:M14"/>
    <mergeCell ref="N12:N13"/>
    <mergeCell ref="O12:O13"/>
    <mergeCell ref="P12:P14"/>
    <mergeCell ref="Q12:Q13"/>
    <mergeCell ref="R12:R13"/>
    <mergeCell ref="A16:A17"/>
    <mergeCell ref="C16:C17"/>
    <mergeCell ref="D16:D17"/>
    <mergeCell ref="E16:E17"/>
    <mergeCell ref="F16:F17"/>
    <mergeCell ref="Q7:Q8"/>
    <mergeCell ref="R7:R8"/>
    <mergeCell ref="S7:S10"/>
    <mergeCell ref="A12:A14"/>
    <mergeCell ref="C12:C14"/>
    <mergeCell ref="D12:D14"/>
    <mergeCell ref="E12:E14"/>
    <mergeCell ref="F12:F14"/>
    <mergeCell ref="J12:J14"/>
    <mergeCell ref="S12:S14"/>
    <mergeCell ref="Q5:S5"/>
    <mergeCell ref="A7:A10"/>
    <mergeCell ref="C7:C10"/>
    <mergeCell ref="D7:D10"/>
    <mergeCell ref="E7:E10"/>
    <mergeCell ref="F7:F10"/>
    <mergeCell ref="J7:J10"/>
    <mergeCell ref="M7:M10"/>
    <mergeCell ref="N7:N8"/>
    <mergeCell ref="O7:O8"/>
    <mergeCell ref="C5:E5"/>
    <mergeCell ref="F5:G5"/>
    <mergeCell ref="H5:J5"/>
    <mergeCell ref="K5:M5"/>
    <mergeCell ref="N5:P5"/>
    <mergeCell ref="P7:P10"/>
    <mergeCell ref="C4:G4"/>
    <mergeCell ref="H4:J4"/>
    <mergeCell ref="K4:M4"/>
    <mergeCell ref="N4:P4"/>
    <mergeCell ref="Q4:S4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6:T398"/>
  <sheetViews>
    <sheetView topLeftCell="A355" zoomScale="81" zoomScaleNormal="81" workbookViewId="0">
      <selection activeCell="B405" sqref="B405"/>
    </sheetView>
  </sheetViews>
  <sheetFormatPr defaultRowHeight="14.25"/>
  <cols>
    <col min="1" max="1" width="10.5" style="203" customWidth="1"/>
    <col min="2" max="2" width="32.75" style="203" customWidth="1"/>
    <col min="3" max="6" width="8.875" style="203" customWidth="1"/>
    <col min="7" max="1025" width="8.875" customWidth="1"/>
  </cols>
  <sheetData>
    <row r="6" spans="1:8" ht="8.4499999999999993" customHeight="1">
      <c r="A6" s="204"/>
      <c r="B6" s="990"/>
      <c r="C6" s="991"/>
      <c r="D6" s="991"/>
      <c r="E6" s="205"/>
      <c r="F6" s="206"/>
      <c r="G6" s="206"/>
      <c r="H6" s="207"/>
    </row>
    <row r="7" spans="1:8" ht="43.5" customHeight="1">
      <c r="A7" s="989" t="s">
        <v>0</v>
      </c>
      <c r="B7" s="992" t="s">
        <v>1014</v>
      </c>
      <c r="C7" s="992"/>
      <c r="D7" s="992"/>
      <c r="E7" s="208"/>
      <c r="F7" s="208"/>
      <c r="G7" s="208"/>
      <c r="H7" s="209"/>
    </row>
    <row r="8" spans="1:8" ht="55.5" customHeight="1">
      <c r="A8" s="989" t="s">
        <v>3</v>
      </c>
      <c r="B8" s="992" t="s">
        <v>4</v>
      </c>
      <c r="C8" s="992"/>
      <c r="D8" s="992"/>
      <c r="E8" s="210"/>
      <c r="F8" s="210"/>
      <c r="G8" s="210"/>
      <c r="H8" s="211"/>
    </row>
    <row r="9" spans="1:8">
      <c r="A9" s="1281" t="s">
        <v>1078</v>
      </c>
      <c r="B9" s="1282"/>
      <c r="C9" s="1282"/>
      <c r="D9" s="1282"/>
      <c r="E9" s="1281"/>
      <c r="F9" s="1281"/>
      <c r="G9" s="1281"/>
      <c r="H9" s="1281"/>
    </row>
    <row r="10" spans="1:8">
      <c r="A10" s="1283" t="s">
        <v>1079</v>
      </c>
      <c r="B10" s="1283"/>
      <c r="C10" s="674" t="s">
        <v>328</v>
      </c>
      <c r="D10" s="675" t="s">
        <v>20</v>
      </c>
      <c r="E10" s="1284" t="s">
        <v>1080</v>
      </c>
      <c r="F10" s="1284"/>
      <c r="G10" s="1284"/>
      <c r="H10" s="1284"/>
    </row>
    <row r="11" spans="1:8" ht="15" thickBot="1">
      <c r="A11" s="1104">
        <v>1</v>
      </c>
      <c r="B11" s="1285" t="s">
        <v>24</v>
      </c>
      <c r="C11" s="1285"/>
      <c r="D11" s="1285"/>
      <c r="E11" s="1285"/>
      <c r="F11" s="1285"/>
      <c r="G11" s="1285"/>
      <c r="H11" s="1285"/>
    </row>
    <row r="12" spans="1:8">
      <c r="A12" s="676" t="s">
        <v>25</v>
      </c>
      <c r="B12" s="1105" t="s">
        <v>1081</v>
      </c>
      <c r="C12" s="1106" t="s">
        <v>1082</v>
      </c>
      <c r="D12" s="677">
        <f>G14</f>
        <v>180</v>
      </c>
      <c r="E12" s="678"/>
      <c r="F12" s="678"/>
      <c r="G12" s="678"/>
      <c r="H12" s="678"/>
    </row>
    <row r="13" spans="1:8">
      <c r="A13" s="676"/>
      <c r="B13" s="1105"/>
      <c r="C13" s="679"/>
      <c r="D13" s="1107"/>
      <c r="E13" s="1108" t="s">
        <v>1083</v>
      </c>
      <c r="F13" s="1108" t="s">
        <v>1084</v>
      </c>
      <c r="G13" s="1108" t="s">
        <v>1085</v>
      </c>
      <c r="H13" s="678"/>
    </row>
    <row r="14" spans="1:8">
      <c r="A14" s="676"/>
      <c r="B14" s="1105"/>
      <c r="C14" s="679"/>
      <c r="D14" s="678"/>
      <c r="E14" s="680">
        <v>30</v>
      </c>
      <c r="F14" s="681">
        <v>6</v>
      </c>
      <c r="G14" s="680">
        <f>F14*E14</f>
        <v>180</v>
      </c>
      <c r="H14" s="678"/>
    </row>
    <row r="15" spans="1:8">
      <c r="A15" s="676" t="s">
        <v>30</v>
      </c>
      <c r="B15" s="1105" t="s">
        <v>1086</v>
      </c>
      <c r="C15" s="1106" t="s">
        <v>1087</v>
      </c>
      <c r="D15" s="677">
        <f>H17</f>
        <v>4</v>
      </c>
      <c r="E15" s="678"/>
      <c r="F15" s="678"/>
      <c r="G15" s="678"/>
      <c r="H15" s="678"/>
    </row>
    <row r="16" spans="1:8">
      <c r="A16" s="682"/>
      <c r="B16" s="682"/>
      <c r="C16" s="681"/>
      <c r="D16" s="1107"/>
      <c r="E16" s="1108" t="s">
        <v>1088</v>
      </c>
      <c r="F16" s="1108" t="s">
        <v>1088</v>
      </c>
      <c r="G16" s="1108" t="s">
        <v>1089</v>
      </c>
      <c r="H16" s="1108" t="s">
        <v>1090</v>
      </c>
    </row>
    <row r="17" spans="1:15">
      <c r="A17" s="682"/>
      <c r="B17" s="682"/>
      <c r="C17" s="679"/>
      <c r="D17" s="683"/>
      <c r="E17" s="680">
        <v>2</v>
      </c>
      <c r="F17" s="681">
        <v>1</v>
      </c>
      <c r="G17" s="680">
        <v>2</v>
      </c>
      <c r="H17" s="680">
        <f>G17*F17*E17</f>
        <v>4</v>
      </c>
    </row>
    <row r="18" spans="1:15">
      <c r="A18" s="682" t="s">
        <v>35</v>
      </c>
      <c r="B18" s="684" t="s">
        <v>1091</v>
      </c>
      <c r="C18" s="679"/>
      <c r="D18" s="683"/>
      <c r="E18" s="680"/>
      <c r="F18" s="681"/>
      <c r="G18" s="680"/>
      <c r="H18" s="680"/>
    </row>
    <row r="19" spans="1:15">
      <c r="A19" s="682"/>
      <c r="B19" s="684" t="s">
        <v>1092</v>
      </c>
      <c r="C19" s="679"/>
      <c r="D19" s="683"/>
      <c r="E19" s="680"/>
      <c r="F19" s="681"/>
      <c r="G19" s="680"/>
      <c r="H19" s="680"/>
    </row>
    <row r="20" spans="1:15">
      <c r="A20" s="682"/>
      <c r="B20" s="682"/>
      <c r="C20" s="679"/>
      <c r="D20" s="683"/>
      <c r="E20" s="680"/>
      <c r="F20" s="681"/>
      <c r="G20" s="680"/>
      <c r="H20" s="680"/>
    </row>
    <row r="21" spans="1:15" ht="45">
      <c r="A21" s="685" t="s">
        <v>40</v>
      </c>
      <c r="B21" s="686" t="s">
        <v>41</v>
      </c>
      <c r="C21" s="687"/>
      <c r="D21" s="688" t="s">
        <v>12</v>
      </c>
      <c r="E21" s="688" t="s">
        <v>13</v>
      </c>
      <c r="F21" s="688" t="s">
        <v>14</v>
      </c>
      <c r="G21" s="688" t="s">
        <v>15</v>
      </c>
      <c r="H21" s="688" t="s">
        <v>16</v>
      </c>
      <c r="I21" s="688" t="s">
        <v>17</v>
      </c>
      <c r="J21" s="688" t="s">
        <v>18</v>
      </c>
      <c r="K21" s="688" t="s">
        <v>1093</v>
      </c>
      <c r="L21" s="689" t="s">
        <v>628</v>
      </c>
      <c r="O21" s="690"/>
    </row>
    <row r="22" spans="1:15" ht="33.75">
      <c r="A22" s="685" t="s">
        <v>42</v>
      </c>
      <c r="B22" s="691" t="s">
        <v>44</v>
      </c>
      <c r="C22" s="692" t="s">
        <v>29</v>
      </c>
      <c r="D22" s="672">
        <v>297</v>
      </c>
      <c r="E22" s="672">
        <v>0</v>
      </c>
      <c r="F22" s="672">
        <v>267</v>
      </c>
      <c r="G22" s="672">
        <v>310</v>
      </c>
      <c r="H22" s="672">
        <v>308</v>
      </c>
      <c r="I22" s="672">
        <v>258</v>
      </c>
      <c r="J22" s="672">
        <v>210</v>
      </c>
      <c r="K22" s="672">
        <v>0</v>
      </c>
      <c r="L22" s="693">
        <f>SUM(D22:K22)</f>
        <v>1650</v>
      </c>
    </row>
    <row r="23" spans="1:15" ht="22.5">
      <c r="A23" s="685" t="s">
        <v>45</v>
      </c>
      <c r="B23" s="691" t="s">
        <v>47</v>
      </c>
      <c r="C23" s="694" t="s">
        <v>29</v>
      </c>
      <c r="D23" s="672">
        <v>51</v>
      </c>
      <c r="E23" s="672">
        <v>0</v>
      </c>
      <c r="F23" s="672">
        <v>42</v>
      </c>
      <c r="G23" s="672">
        <v>26</v>
      </c>
      <c r="H23" s="672">
        <v>52</v>
      </c>
      <c r="I23" s="672">
        <v>30</v>
      </c>
      <c r="J23" s="672">
        <v>30</v>
      </c>
      <c r="K23" s="672">
        <v>0</v>
      </c>
      <c r="L23" s="693">
        <f t="shared" ref="L23:L34" si="0">SUM(D23:K23)</f>
        <v>231</v>
      </c>
    </row>
    <row r="24" spans="1:15" ht="22.5">
      <c r="A24" s="685" t="s">
        <v>48</v>
      </c>
      <c r="B24" s="695" t="s">
        <v>50</v>
      </c>
      <c r="C24" s="696" t="s">
        <v>51</v>
      </c>
      <c r="D24" s="697">
        <v>10</v>
      </c>
      <c r="E24" s="697">
        <v>10</v>
      </c>
      <c r="F24" s="697">
        <v>10</v>
      </c>
      <c r="G24" s="672">
        <v>10</v>
      </c>
      <c r="H24" s="697">
        <v>10</v>
      </c>
      <c r="I24" s="697">
        <v>10</v>
      </c>
      <c r="J24" s="698">
        <v>10</v>
      </c>
      <c r="K24" s="698">
        <v>0</v>
      </c>
      <c r="L24" s="699">
        <f t="shared" si="0"/>
        <v>70</v>
      </c>
    </row>
    <row r="25" spans="1:15" ht="22.5">
      <c r="A25" s="685" t="s">
        <v>52</v>
      </c>
      <c r="B25" s="700" t="s">
        <v>54</v>
      </c>
      <c r="C25" s="701" t="s">
        <v>55</v>
      </c>
      <c r="D25" s="672">
        <v>1</v>
      </c>
      <c r="E25" s="672">
        <v>0</v>
      </c>
      <c r="F25" s="672">
        <v>0</v>
      </c>
      <c r="G25" s="672">
        <v>0</v>
      </c>
      <c r="H25" s="702">
        <v>0</v>
      </c>
      <c r="I25" s="702">
        <v>0</v>
      </c>
      <c r="J25" s="672">
        <v>0</v>
      </c>
      <c r="K25" s="672">
        <v>0</v>
      </c>
      <c r="L25" s="699">
        <f t="shared" si="0"/>
        <v>1</v>
      </c>
    </row>
    <row r="26" spans="1:15" ht="33.75">
      <c r="A26" s="685" t="s">
        <v>56</v>
      </c>
      <c r="B26" s="159" t="s">
        <v>57</v>
      </c>
      <c r="C26" s="595" t="s">
        <v>55</v>
      </c>
      <c r="D26" s="521">
        <v>40</v>
      </c>
      <c r="E26" s="521">
        <v>0</v>
      </c>
      <c r="F26" s="521">
        <v>0</v>
      </c>
      <c r="G26" s="521">
        <v>0</v>
      </c>
      <c r="H26" s="522">
        <v>0</v>
      </c>
      <c r="I26" s="522">
        <v>0</v>
      </c>
      <c r="J26" s="521">
        <v>0</v>
      </c>
      <c r="K26" s="521">
        <v>0</v>
      </c>
      <c r="L26" s="699">
        <f>SUM(D26:K26)</f>
        <v>40</v>
      </c>
    </row>
    <row r="27" spans="1:15" ht="33.75">
      <c r="A27" s="685" t="s">
        <v>58</v>
      </c>
      <c r="B27" s="703" t="s">
        <v>60</v>
      </c>
      <c r="C27" s="704" t="s">
        <v>61</v>
      </c>
      <c r="D27" s="672">
        <v>1</v>
      </c>
      <c r="E27" s="672">
        <v>1</v>
      </c>
      <c r="F27" s="672">
        <v>1</v>
      </c>
      <c r="G27" s="672">
        <v>1</v>
      </c>
      <c r="H27" s="672">
        <v>1</v>
      </c>
      <c r="I27" s="672">
        <v>1</v>
      </c>
      <c r="J27" s="672">
        <v>1</v>
      </c>
      <c r="K27" s="672">
        <v>1</v>
      </c>
      <c r="L27" s="699">
        <f t="shared" si="0"/>
        <v>8</v>
      </c>
    </row>
    <row r="28" spans="1:15" ht="33.75">
      <c r="A28" s="685" t="s">
        <v>62</v>
      </c>
      <c r="B28" s="703" t="s">
        <v>64</v>
      </c>
      <c r="C28" s="704" t="s">
        <v>65</v>
      </c>
      <c r="D28" s="672">
        <v>1</v>
      </c>
      <c r="E28" s="672">
        <v>1</v>
      </c>
      <c r="F28" s="672">
        <v>1</v>
      </c>
      <c r="G28" s="672">
        <v>1</v>
      </c>
      <c r="H28" s="672">
        <v>1</v>
      </c>
      <c r="I28" s="672">
        <v>1</v>
      </c>
      <c r="J28" s="672">
        <v>1</v>
      </c>
      <c r="K28" s="672">
        <v>0</v>
      </c>
      <c r="L28" s="699">
        <f t="shared" si="0"/>
        <v>7</v>
      </c>
    </row>
    <row r="29" spans="1:15" ht="33.75">
      <c r="A29" s="685" t="s">
        <v>66</v>
      </c>
      <c r="B29" s="695" t="s">
        <v>68</v>
      </c>
      <c r="C29" s="692" t="s">
        <v>69</v>
      </c>
      <c r="D29" s="672">
        <v>4</v>
      </c>
      <c r="E29" s="672">
        <v>4</v>
      </c>
      <c r="F29" s="672">
        <v>4</v>
      </c>
      <c r="G29" s="672">
        <v>4</v>
      </c>
      <c r="H29" s="672">
        <v>4</v>
      </c>
      <c r="I29" s="672">
        <v>4</v>
      </c>
      <c r="J29" s="672">
        <v>4</v>
      </c>
      <c r="K29" s="672">
        <v>4</v>
      </c>
      <c r="L29" s="699">
        <f t="shared" si="0"/>
        <v>32</v>
      </c>
    </row>
    <row r="30" spans="1:15" ht="22.5">
      <c r="A30" s="685" t="s">
        <v>70</v>
      </c>
      <c r="B30" s="673" t="s">
        <v>71</v>
      </c>
      <c r="C30" s="692" t="s">
        <v>39</v>
      </c>
      <c r="D30" s="672">
        <v>20</v>
      </c>
      <c r="E30" s="672"/>
      <c r="F30" s="672"/>
      <c r="G30" s="672"/>
      <c r="H30" s="672"/>
      <c r="I30" s="672"/>
      <c r="J30" s="672"/>
      <c r="K30" s="672"/>
      <c r="L30" s="693">
        <f>SUM(D30:K30)</f>
        <v>20</v>
      </c>
    </row>
    <row r="31" spans="1:15">
      <c r="A31" s="685" t="s">
        <v>72</v>
      </c>
      <c r="B31" s="673" t="s">
        <v>73</v>
      </c>
      <c r="C31" s="692" t="s">
        <v>39</v>
      </c>
      <c r="D31" s="672">
        <v>8</v>
      </c>
      <c r="E31" s="672"/>
      <c r="F31" s="672"/>
      <c r="G31" s="672"/>
      <c r="H31" s="672"/>
      <c r="I31" s="672"/>
      <c r="J31" s="672"/>
      <c r="K31" s="672"/>
      <c r="L31" s="693">
        <f>SUM(D31:K31)</f>
        <v>8</v>
      </c>
    </row>
    <row r="32" spans="1:15">
      <c r="A32" s="685"/>
      <c r="B32" s="673"/>
      <c r="C32" s="692"/>
      <c r="D32" s="672"/>
      <c r="E32" s="672"/>
      <c r="F32" s="672"/>
      <c r="G32" s="672"/>
      <c r="H32" s="672"/>
      <c r="I32" s="672"/>
      <c r="J32" s="672"/>
      <c r="K32" s="672"/>
      <c r="L32" s="693"/>
    </row>
    <row r="33" spans="1:12">
      <c r="A33" s="685"/>
      <c r="B33" s="673"/>
      <c r="C33" s="692"/>
      <c r="D33" s="672"/>
      <c r="E33" s="672"/>
      <c r="F33" s="672"/>
      <c r="G33" s="672"/>
      <c r="H33" s="672"/>
      <c r="I33" s="672"/>
      <c r="J33" s="672"/>
      <c r="K33" s="672"/>
      <c r="L33" s="693"/>
    </row>
    <row r="34" spans="1:12" ht="33.75">
      <c r="A34" s="685"/>
      <c r="B34" s="705" t="s">
        <v>77</v>
      </c>
      <c r="C34" s="706" t="s">
        <v>11</v>
      </c>
      <c r="D34" s="707">
        <v>2</v>
      </c>
      <c r="E34" s="707">
        <v>2</v>
      </c>
      <c r="F34" s="707">
        <v>2</v>
      </c>
      <c r="G34" s="707">
        <v>2</v>
      </c>
      <c r="H34" s="707">
        <v>2</v>
      </c>
      <c r="I34" s="707">
        <v>2</v>
      </c>
      <c r="J34" s="707">
        <v>2</v>
      </c>
      <c r="K34" s="707">
        <v>0</v>
      </c>
      <c r="L34" s="693">
        <f t="shared" si="0"/>
        <v>14</v>
      </c>
    </row>
    <row r="35" spans="1:12">
      <c r="A35" s="708"/>
      <c r="B35" s="708" t="s">
        <v>1094</v>
      </c>
      <c r="C35" s="709"/>
      <c r="D35" s="710" t="s">
        <v>1095</v>
      </c>
      <c r="E35" s="711" t="s">
        <v>1088</v>
      </c>
      <c r="F35" s="711" t="s">
        <v>1088</v>
      </c>
      <c r="G35" s="711" t="s">
        <v>1096</v>
      </c>
      <c r="H35" s="712" t="s">
        <v>1097</v>
      </c>
      <c r="I35" s="713" t="s">
        <v>1098</v>
      </c>
      <c r="J35" s="714" t="s">
        <v>1099</v>
      </c>
      <c r="K35" s="715"/>
    </row>
    <row r="36" spans="1:12" ht="22.5">
      <c r="A36" s="93"/>
      <c r="B36" s="695" t="s">
        <v>50</v>
      </c>
      <c r="C36" s="696" t="s">
        <v>51</v>
      </c>
      <c r="D36" s="716">
        <v>70</v>
      </c>
      <c r="E36" s="717"/>
      <c r="F36" s="718"/>
      <c r="G36" s="717"/>
      <c r="H36" s="717">
        <v>0.1</v>
      </c>
      <c r="I36" s="719">
        <f>D36*H36</f>
        <v>7</v>
      </c>
      <c r="J36" s="720"/>
      <c r="K36" s="9"/>
    </row>
    <row r="37" spans="1:12" ht="22.5">
      <c r="A37" s="93"/>
      <c r="B37" s="700" t="s">
        <v>54</v>
      </c>
      <c r="C37" s="701" t="s">
        <v>55</v>
      </c>
      <c r="D37" s="716">
        <v>1</v>
      </c>
      <c r="E37" s="717"/>
      <c r="F37" s="718"/>
      <c r="G37" s="717"/>
      <c r="H37" s="717">
        <v>0.15</v>
      </c>
      <c r="I37" s="719">
        <f t="shared" ref="I37:I38" si="1">D37*H37</f>
        <v>0.15</v>
      </c>
      <c r="J37" s="720"/>
      <c r="K37" s="9"/>
    </row>
    <row r="38" spans="1:12" ht="33.75">
      <c r="A38" s="93"/>
      <c r="B38" s="159" t="s">
        <v>57</v>
      </c>
      <c r="C38" s="595" t="s">
        <v>55</v>
      </c>
      <c r="D38" s="716">
        <v>40</v>
      </c>
      <c r="E38" s="717"/>
      <c r="F38" s="718"/>
      <c r="G38" s="717"/>
      <c r="H38" s="717">
        <v>0.02</v>
      </c>
      <c r="I38" s="719">
        <f t="shared" si="1"/>
        <v>0.8</v>
      </c>
      <c r="J38" s="720"/>
      <c r="K38" s="9"/>
    </row>
    <row r="39" spans="1:12" ht="33.75">
      <c r="A39" s="93"/>
      <c r="B39" s="703" t="s">
        <v>60</v>
      </c>
      <c r="C39" s="704" t="s">
        <v>61</v>
      </c>
      <c r="D39" s="716">
        <v>8</v>
      </c>
      <c r="E39" s="717">
        <v>0.1</v>
      </c>
      <c r="F39" s="718">
        <v>0.1</v>
      </c>
      <c r="G39" s="717"/>
      <c r="H39" s="717"/>
      <c r="I39" s="720">
        <f>D39*E39*F39</f>
        <v>8.0000000000000016E-2</v>
      </c>
      <c r="J39" s="720"/>
      <c r="K39" s="9"/>
    </row>
    <row r="40" spans="1:12" ht="33.75">
      <c r="A40" s="93"/>
      <c r="B40" s="703" t="s">
        <v>64</v>
      </c>
      <c r="C40" s="704" t="s">
        <v>65</v>
      </c>
      <c r="D40" s="716">
        <v>3.5</v>
      </c>
      <c r="E40" s="717"/>
      <c r="F40" s="718"/>
      <c r="G40" s="717"/>
      <c r="H40" s="717"/>
      <c r="I40" s="720">
        <v>3.5</v>
      </c>
      <c r="J40" s="720"/>
      <c r="K40" s="9"/>
    </row>
    <row r="41" spans="1:12" ht="33.75">
      <c r="A41" s="93"/>
      <c r="B41" s="695" t="s">
        <v>68</v>
      </c>
      <c r="C41" s="692" t="s">
        <v>69</v>
      </c>
      <c r="D41" s="716">
        <v>32</v>
      </c>
      <c r="E41" s="717"/>
      <c r="F41" s="718"/>
      <c r="G41" s="717"/>
      <c r="H41" s="717">
        <v>0.5</v>
      </c>
      <c r="I41" s="719">
        <f t="shared" ref="I41:I43" si="2">D41*H41</f>
        <v>16</v>
      </c>
      <c r="J41" s="720"/>
      <c r="K41" s="9"/>
    </row>
    <row r="42" spans="1:12" ht="22.5">
      <c r="A42" s="721"/>
      <c r="B42" s="673" t="s">
        <v>71</v>
      </c>
      <c r="C42" s="692" t="s">
        <v>39</v>
      </c>
      <c r="D42" s="672">
        <v>20</v>
      </c>
      <c r="E42" s="722"/>
      <c r="F42" s="723"/>
      <c r="G42" s="724"/>
      <c r="H42" s="725">
        <v>0.1</v>
      </c>
      <c r="I42" s="719">
        <f t="shared" si="2"/>
        <v>2</v>
      </c>
      <c r="J42" s="720"/>
      <c r="K42" s="9"/>
    </row>
    <row r="43" spans="1:12">
      <c r="A43" s="721"/>
      <c r="B43" s="673" t="s">
        <v>73</v>
      </c>
      <c r="C43" s="692" t="s">
        <v>39</v>
      </c>
      <c r="D43" s="672">
        <v>8</v>
      </c>
      <c r="E43" s="722"/>
      <c r="F43" s="723"/>
      <c r="G43" s="724"/>
      <c r="H43" s="725">
        <v>0.1</v>
      </c>
      <c r="I43" s="719">
        <f t="shared" si="2"/>
        <v>0.8</v>
      </c>
      <c r="J43" s="720"/>
      <c r="K43" s="9"/>
    </row>
    <row r="44" spans="1:12">
      <c r="A44" s="721"/>
      <c r="B44" s="726"/>
      <c r="C44" s="727"/>
      <c r="D44" s="728"/>
      <c r="E44" s="722"/>
      <c r="F44" s="723"/>
      <c r="G44" s="724"/>
      <c r="H44" s="725"/>
      <c r="I44" s="729">
        <f>SUM(I36:I43)</f>
        <v>30.330000000000002</v>
      </c>
      <c r="J44" s="720"/>
      <c r="K44" s="9"/>
    </row>
    <row r="45" spans="1:12" ht="29.25">
      <c r="A45" s="730" t="s">
        <v>66</v>
      </c>
      <c r="B45" s="731" t="s">
        <v>77</v>
      </c>
      <c r="C45" s="732" t="s">
        <v>11</v>
      </c>
      <c r="D45" s="733">
        <v>13</v>
      </c>
      <c r="E45" s="734"/>
      <c r="F45" s="734"/>
      <c r="G45" s="735" t="s">
        <v>1100</v>
      </c>
      <c r="H45" s="736"/>
      <c r="I45" s="736" t="s">
        <v>1101</v>
      </c>
      <c r="J45" s="720"/>
      <c r="K45" s="9"/>
    </row>
    <row r="46" spans="1:12">
      <c r="A46" s="93"/>
      <c r="B46" s="93"/>
      <c r="C46" s="737"/>
      <c r="D46" s="716"/>
      <c r="E46" s="717"/>
      <c r="F46" s="718"/>
      <c r="G46" s="717"/>
      <c r="H46" s="717"/>
      <c r="I46" s="738">
        <f>I44*1.5</f>
        <v>45.495000000000005</v>
      </c>
      <c r="J46" s="720"/>
      <c r="K46" s="9"/>
    </row>
    <row r="47" spans="1:12">
      <c r="A47" s="93"/>
      <c r="B47" s="93"/>
      <c r="C47" s="737"/>
      <c r="D47" s="716"/>
      <c r="E47" s="717"/>
      <c r="F47" s="718"/>
      <c r="G47" s="717"/>
      <c r="H47" s="717"/>
      <c r="I47" s="720"/>
      <c r="J47" s="720"/>
      <c r="K47" s="9"/>
    </row>
    <row r="48" spans="1:12">
      <c r="A48" s="93"/>
      <c r="B48" s="93"/>
      <c r="C48" s="737"/>
      <c r="D48" s="716"/>
      <c r="E48" s="717"/>
      <c r="F48" s="718"/>
      <c r="G48" s="717"/>
      <c r="H48" s="717"/>
      <c r="I48" s="720"/>
      <c r="J48" s="720"/>
      <c r="K48" s="9"/>
    </row>
    <row r="49" spans="1:20" ht="18">
      <c r="A49" s="685"/>
      <c r="B49" s="739" t="s">
        <v>1102</v>
      </c>
      <c r="C49" s="740" t="s">
        <v>1103</v>
      </c>
      <c r="D49" s="741">
        <f>H52</f>
        <v>68.242500000000007</v>
      </c>
      <c r="E49" s="742"/>
      <c r="F49" s="743">
        <f>D49/7</f>
        <v>9.7489285714285732</v>
      </c>
      <c r="G49" s="742"/>
      <c r="H49" s="742"/>
      <c r="I49" s="744"/>
      <c r="J49" s="744"/>
    </row>
    <row r="50" spans="1:20" ht="18">
      <c r="A50" s="685"/>
      <c r="B50" s="739" t="s">
        <v>1104</v>
      </c>
      <c r="C50" s="745" t="s">
        <v>1105</v>
      </c>
      <c r="D50" s="741">
        <f>D49*15*2</f>
        <v>2047.2750000000001</v>
      </c>
      <c r="E50" s="742" t="s">
        <v>1106</v>
      </c>
      <c r="F50" s="742"/>
      <c r="G50" s="742"/>
      <c r="H50" s="742"/>
      <c r="I50" s="744"/>
      <c r="J50" s="744"/>
    </row>
    <row r="51" spans="1:20">
      <c r="A51" s="685"/>
      <c r="B51" s="739" t="s">
        <v>1107</v>
      </c>
      <c r="C51" s="746" t="s">
        <v>1108</v>
      </c>
      <c r="D51" s="741">
        <f>ROUND(H52,0)</f>
        <v>68</v>
      </c>
      <c r="E51" s="720" t="s">
        <v>1109</v>
      </c>
      <c r="F51" s="720" t="s">
        <v>1110</v>
      </c>
      <c r="G51" s="720"/>
      <c r="H51" s="685" t="s">
        <v>1108</v>
      </c>
      <c r="I51" s="744"/>
      <c r="J51" s="744"/>
    </row>
    <row r="52" spans="1:20">
      <c r="A52" s="685"/>
      <c r="B52" s="747"/>
      <c r="C52" s="747"/>
      <c r="D52" s="747"/>
      <c r="E52" s="748">
        <f>I46</f>
        <v>45.495000000000005</v>
      </c>
      <c r="F52" s="720">
        <v>1.5</v>
      </c>
      <c r="G52" s="720"/>
      <c r="H52" s="749">
        <f>F52*E52</f>
        <v>68.242500000000007</v>
      </c>
      <c r="I52" s="744"/>
      <c r="J52" s="744"/>
      <c r="T52" s="406"/>
    </row>
    <row r="53" spans="1:20">
      <c r="A53" s="750"/>
      <c r="B53" s="751"/>
      <c r="C53" s="751"/>
      <c r="D53" s="751"/>
      <c r="E53" s="752"/>
      <c r="F53" s="744"/>
      <c r="G53" s="744"/>
      <c r="H53" s="753"/>
      <c r="I53" s="744"/>
      <c r="J53" s="744"/>
    </row>
    <row r="54" spans="1:20" ht="45">
      <c r="A54" s="754" t="s">
        <v>78</v>
      </c>
      <c r="B54" s="755" t="s">
        <v>79</v>
      </c>
      <c r="C54" s="687"/>
      <c r="D54" s="688" t="s">
        <v>12</v>
      </c>
      <c r="E54" s="688" t="s">
        <v>13</v>
      </c>
      <c r="F54" s="688" t="s">
        <v>14</v>
      </c>
      <c r="G54" s="688" t="s">
        <v>15</v>
      </c>
      <c r="H54" s="688" t="s">
        <v>16</v>
      </c>
      <c r="I54" s="688" t="s">
        <v>17</v>
      </c>
      <c r="J54" s="688" t="s">
        <v>18</v>
      </c>
      <c r="K54" s="756" t="s">
        <v>1093</v>
      </c>
      <c r="L54" s="757" t="s">
        <v>628</v>
      </c>
    </row>
    <row r="55" spans="1:20" ht="56.25">
      <c r="A55" s="750"/>
      <c r="B55" s="758" t="s">
        <v>82</v>
      </c>
      <c r="C55" s="759" t="s">
        <v>55</v>
      </c>
      <c r="D55" s="760">
        <v>0.5</v>
      </c>
      <c r="E55" s="760">
        <v>0.5</v>
      </c>
      <c r="F55" s="760">
        <v>0.5</v>
      </c>
      <c r="G55" s="760">
        <v>0.5</v>
      </c>
      <c r="H55" s="760">
        <v>0.5</v>
      </c>
      <c r="I55" s="760">
        <v>0.5</v>
      </c>
      <c r="J55" s="760">
        <v>0.5</v>
      </c>
      <c r="K55" s="761">
        <v>0.5</v>
      </c>
      <c r="L55" s="762">
        <f>SUM(D55:K55)</f>
        <v>4</v>
      </c>
    </row>
    <row r="56" spans="1:20" ht="72" customHeight="1">
      <c r="A56" s="750"/>
      <c r="B56" s="763" t="s">
        <v>85</v>
      </c>
      <c r="C56" s="704" t="s">
        <v>51</v>
      </c>
      <c r="D56" s="760">
        <v>1</v>
      </c>
      <c r="E56" s="760">
        <v>1</v>
      </c>
      <c r="F56" s="760">
        <v>1</v>
      </c>
      <c r="G56" s="760">
        <v>1</v>
      </c>
      <c r="H56" s="760">
        <v>1</v>
      </c>
      <c r="I56" s="760">
        <v>1</v>
      </c>
      <c r="J56" s="760">
        <v>1</v>
      </c>
      <c r="K56" s="764">
        <v>1</v>
      </c>
      <c r="L56" s="762">
        <f t="shared" ref="L56:L57" si="3">SUM(D56:K56)</f>
        <v>8</v>
      </c>
    </row>
    <row r="57" spans="1:20" ht="96" customHeight="1">
      <c r="A57" s="750"/>
      <c r="B57" s="763" t="s">
        <v>88</v>
      </c>
      <c r="C57" s="704" t="s">
        <v>51</v>
      </c>
      <c r="D57" s="672">
        <v>1</v>
      </c>
      <c r="E57" s="672">
        <v>1</v>
      </c>
      <c r="F57" s="672">
        <v>1</v>
      </c>
      <c r="G57" s="672">
        <v>1</v>
      </c>
      <c r="H57" s="672">
        <v>1</v>
      </c>
      <c r="I57" s="672">
        <v>1</v>
      </c>
      <c r="J57" s="672">
        <v>1</v>
      </c>
      <c r="K57" s="764">
        <v>1</v>
      </c>
      <c r="L57" s="762">
        <f t="shared" si="3"/>
        <v>8</v>
      </c>
    </row>
    <row r="58" spans="1:20">
      <c r="A58" s="750"/>
      <c r="B58" s="765" t="s">
        <v>1111</v>
      </c>
      <c r="C58" s="751"/>
      <c r="D58" s="751"/>
      <c r="E58" s="752"/>
      <c r="F58" s="744"/>
      <c r="G58" s="744"/>
      <c r="H58" s="753"/>
      <c r="I58" s="744"/>
      <c r="J58" s="744"/>
    </row>
    <row r="59" spans="1:20">
      <c r="A59" s="750"/>
      <c r="B59" s="751"/>
      <c r="C59" s="751"/>
      <c r="D59" s="751"/>
      <c r="E59" s="752"/>
      <c r="F59" s="744"/>
      <c r="G59" s="744"/>
      <c r="H59" s="753"/>
      <c r="I59" s="744"/>
      <c r="J59" s="744"/>
    </row>
    <row r="60" spans="1:20" ht="45">
      <c r="A60" s="754" t="s">
        <v>89</v>
      </c>
      <c r="B60" s="755" t="s">
        <v>90</v>
      </c>
      <c r="C60" s="766"/>
      <c r="D60" s="688" t="s">
        <v>12</v>
      </c>
      <c r="E60" s="688" t="s">
        <v>13</v>
      </c>
      <c r="F60" s="688" t="s">
        <v>14</v>
      </c>
      <c r="G60" s="688" t="s">
        <v>15</v>
      </c>
      <c r="H60" s="688" t="s">
        <v>16</v>
      </c>
      <c r="I60" s="688" t="s">
        <v>17</v>
      </c>
      <c r="J60" s="688" t="s">
        <v>18</v>
      </c>
      <c r="K60" s="688" t="s">
        <v>1093</v>
      </c>
      <c r="L60" s="689" t="s">
        <v>628</v>
      </c>
    </row>
    <row r="61" spans="1:20" ht="22.5">
      <c r="A61" s="750"/>
      <c r="B61" s="767" t="s">
        <v>93</v>
      </c>
      <c r="C61" s="706" t="s">
        <v>29</v>
      </c>
      <c r="D61" s="672">
        <v>297</v>
      </c>
      <c r="E61" s="672">
        <v>0</v>
      </c>
      <c r="F61" s="672">
        <v>267</v>
      </c>
      <c r="G61" s="672">
        <v>310</v>
      </c>
      <c r="H61" s="672">
        <v>308</v>
      </c>
      <c r="I61" s="672">
        <v>258</v>
      </c>
      <c r="J61" s="672">
        <v>210</v>
      </c>
      <c r="K61" s="672">
        <v>0</v>
      </c>
      <c r="L61" s="693">
        <f>SUM(D61:K61)</f>
        <v>1650</v>
      </c>
    </row>
    <row r="62" spans="1:20" ht="67.5">
      <c r="A62" s="750"/>
      <c r="B62" s="768" t="s">
        <v>96</v>
      </c>
      <c r="C62" s="759" t="s">
        <v>29</v>
      </c>
      <c r="D62" s="672">
        <v>90</v>
      </c>
      <c r="E62" s="672">
        <v>0</v>
      </c>
      <c r="F62" s="672">
        <v>80</v>
      </c>
      <c r="G62" s="672">
        <v>93</v>
      </c>
      <c r="H62" s="672">
        <v>92</v>
      </c>
      <c r="I62" s="672">
        <v>77</v>
      </c>
      <c r="J62" s="672">
        <v>63</v>
      </c>
      <c r="K62" s="672">
        <v>0</v>
      </c>
      <c r="L62" s="693">
        <f t="shared" ref="L62:L68" si="4">SUM(D62:K62)</f>
        <v>495</v>
      </c>
    </row>
    <row r="63" spans="1:20" ht="90">
      <c r="A63" s="750"/>
      <c r="B63" s="769" t="s">
        <v>98</v>
      </c>
      <c r="C63" s="770" t="s">
        <v>51</v>
      </c>
      <c r="D63" s="672">
        <v>0</v>
      </c>
      <c r="E63" s="771">
        <v>10</v>
      </c>
      <c r="F63" s="672">
        <v>0</v>
      </c>
      <c r="G63" s="672">
        <v>0</v>
      </c>
      <c r="H63" s="672">
        <v>0</v>
      </c>
      <c r="I63" s="672">
        <v>0</v>
      </c>
      <c r="J63" s="672">
        <v>0</v>
      </c>
      <c r="K63" s="672">
        <v>0</v>
      </c>
      <c r="L63" s="693">
        <f t="shared" si="4"/>
        <v>10</v>
      </c>
      <c r="M63" t="s">
        <v>1112</v>
      </c>
    </row>
    <row r="64" spans="1:20" ht="33.75">
      <c r="A64" s="750"/>
      <c r="B64" s="772" t="s">
        <v>101</v>
      </c>
      <c r="C64" s="759" t="s">
        <v>102</v>
      </c>
      <c r="D64" s="672">
        <v>0</v>
      </c>
      <c r="E64" s="672">
        <v>0</v>
      </c>
      <c r="F64" s="672">
        <v>1</v>
      </c>
      <c r="G64" s="672">
        <v>1</v>
      </c>
      <c r="H64" s="672">
        <v>1</v>
      </c>
      <c r="I64" s="672">
        <v>1</v>
      </c>
      <c r="J64" s="672">
        <v>1</v>
      </c>
      <c r="K64" s="672">
        <v>0</v>
      </c>
      <c r="L64" s="693">
        <f t="shared" si="4"/>
        <v>5</v>
      </c>
    </row>
    <row r="65" spans="1:18" ht="33.75">
      <c r="B65" s="773" t="s">
        <v>105</v>
      </c>
      <c r="C65" s="770" t="s">
        <v>51</v>
      </c>
      <c r="D65" s="771">
        <v>0</v>
      </c>
      <c r="E65" s="771">
        <v>0</v>
      </c>
      <c r="F65" s="771">
        <v>0</v>
      </c>
      <c r="G65" s="771">
        <v>0</v>
      </c>
      <c r="H65" s="771">
        <v>0</v>
      </c>
      <c r="I65" s="771">
        <v>0</v>
      </c>
      <c r="J65" s="771">
        <v>0</v>
      </c>
      <c r="K65" s="771">
        <v>0</v>
      </c>
      <c r="L65" s="693">
        <f t="shared" si="4"/>
        <v>0</v>
      </c>
    </row>
    <row r="66" spans="1:18" ht="22.5">
      <c r="B66" s="6" t="s">
        <v>1113</v>
      </c>
      <c r="C66" s="770" t="s">
        <v>55</v>
      </c>
      <c r="D66" s="672">
        <v>30</v>
      </c>
      <c r="E66" s="672">
        <v>20</v>
      </c>
      <c r="F66" s="672">
        <v>0</v>
      </c>
      <c r="G66" s="672">
        <v>0</v>
      </c>
      <c r="H66" s="672">
        <v>0</v>
      </c>
      <c r="I66" s="672">
        <v>0</v>
      </c>
      <c r="J66" s="672">
        <v>0</v>
      </c>
      <c r="K66" s="672">
        <v>0</v>
      </c>
      <c r="L66" s="693">
        <f t="shared" si="4"/>
        <v>50</v>
      </c>
      <c r="M66" t="s">
        <v>1114</v>
      </c>
    </row>
    <row r="67" spans="1:18" ht="22.5">
      <c r="B67" s="6" t="s">
        <v>1115</v>
      </c>
      <c r="C67" s="759" t="s">
        <v>39</v>
      </c>
      <c r="D67" s="672">
        <v>0</v>
      </c>
      <c r="E67" s="672">
        <v>52</v>
      </c>
      <c r="F67" s="672">
        <v>29</v>
      </c>
      <c r="G67" s="672">
        <v>29</v>
      </c>
      <c r="H67" s="672">
        <v>29</v>
      </c>
      <c r="I67" s="672">
        <v>29</v>
      </c>
      <c r="J67" s="672">
        <v>29</v>
      </c>
      <c r="K67" s="672">
        <v>0</v>
      </c>
      <c r="L67" s="693">
        <f t="shared" si="4"/>
        <v>197</v>
      </c>
    </row>
    <row r="68" spans="1:18" ht="22.5">
      <c r="B68" s="774" t="s">
        <v>114</v>
      </c>
      <c r="C68" s="775" t="s">
        <v>69</v>
      </c>
      <c r="D68" s="776">
        <v>62.92</v>
      </c>
      <c r="E68" s="776">
        <v>0</v>
      </c>
      <c r="F68" s="776">
        <v>53.29</v>
      </c>
      <c r="G68" s="776">
        <v>41.33</v>
      </c>
      <c r="H68" s="776">
        <v>22.63</v>
      </c>
      <c r="I68" s="776">
        <v>41.33</v>
      </c>
      <c r="J68" s="776">
        <v>44.42</v>
      </c>
      <c r="K68" s="776">
        <v>0</v>
      </c>
      <c r="L68" s="693">
        <f t="shared" si="4"/>
        <v>265.92</v>
      </c>
      <c r="N68">
        <f>269*0.1</f>
        <v>26.900000000000002</v>
      </c>
      <c r="O68" t="s">
        <v>39</v>
      </c>
    </row>
    <row r="69" spans="1:18">
      <c r="B69" s="434" t="s">
        <v>1116</v>
      </c>
      <c r="C69" s="430" t="s">
        <v>55</v>
      </c>
      <c r="D69" s="777"/>
      <c r="E69" s="777"/>
      <c r="F69" s="777"/>
      <c r="G69" s="777"/>
      <c r="H69" s="777"/>
      <c r="I69" s="777"/>
      <c r="J69" s="777"/>
      <c r="K69" s="777"/>
      <c r="L69" s="693"/>
    </row>
    <row r="70" spans="1:18">
      <c r="B70" s="159" t="s">
        <v>117</v>
      </c>
      <c r="C70" s="430" t="s">
        <v>55</v>
      </c>
      <c r="D70" s="777"/>
      <c r="E70" s="777"/>
      <c r="F70" s="777"/>
      <c r="G70" s="777"/>
      <c r="H70" s="777"/>
      <c r="I70" s="777"/>
      <c r="J70" s="777"/>
      <c r="K70" s="777"/>
      <c r="L70" s="693"/>
    </row>
    <row r="71" spans="1:18">
      <c r="B71" s="159" t="s">
        <v>120</v>
      </c>
      <c r="C71" s="430" t="s">
        <v>55</v>
      </c>
      <c r="D71" s="777"/>
      <c r="E71" s="777"/>
      <c r="F71" s="777"/>
      <c r="G71" s="777"/>
      <c r="H71" s="777"/>
      <c r="I71" s="777"/>
      <c r="J71" s="777"/>
      <c r="K71" s="777"/>
      <c r="L71" s="693"/>
    </row>
    <row r="72" spans="1:18">
      <c r="B72" s="159" t="s">
        <v>1117</v>
      </c>
      <c r="C72" s="430" t="s">
        <v>55</v>
      </c>
      <c r="D72" s="777"/>
      <c r="E72" s="777"/>
      <c r="F72" s="777"/>
      <c r="G72" s="777"/>
      <c r="H72" s="777"/>
      <c r="I72" s="777"/>
      <c r="J72" s="777"/>
      <c r="K72" s="777"/>
      <c r="L72" s="693"/>
    </row>
    <row r="73" spans="1:18">
      <c r="B73" s="159" t="s">
        <v>126</v>
      </c>
      <c r="C73" s="430" t="s">
        <v>69</v>
      </c>
      <c r="D73" s="777"/>
      <c r="E73" s="777"/>
      <c r="F73" s="777"/>
      <c r="G73" s="777"/>
      <c r="H73" s="777"/>
      <c r="I73" s="777"/>
      <c r="J73" s="777"/>
      <c r="K73" s="777"/>
      <c r="L73" s="693"/>
    </row>
    <row r="74" spans="1:18">
      <c r="B74" s="159" t="s">
        <v>129</v>
      </c>
      <c r="C74" s="430" t="s">
        <v>69</v>
      </c>
      <c r="D74" s="778"/>
      <c r="E74" s="778"/>
      <c r="F74" s="778"/>
      <c r="G74" s="778"/>
      <c r="H74" s="777"/>
      <c r="I74" s="777"/>
      <c r="J74" s="778"/>
      <c r="K74" s="778"/>
      <c r="L74" s="693"/>
    </row>
    <row r="75" spans="1:18">
      <c r="B75" s="159" t="s">
        <v>132</v>
      </c>
      <c r="C75" s="430" t="s">
        <v>55</v>
      </c>
      <c r="D75" s="778"/>
      <c r="E75" s="778"/>
      <c r="F75" s="778"/>
      <c r="G75" s="778"/>
      <c r="H75" s="777"/>
      <c r="I75" s="777"/>
      <c r="J75" s="778"/>
      <c r="K75" s="778"/>
      <c r="L75" s="693"/>
    </row>
    <row r="76" spans="1:18">
      <c r="B76" s="779"/>
      <c r="C76" s="780"/>
      <c r="D76" s="781"/>
      <c r="E76" s="781"/>
      <c r="F76" s="781"/>
      <c r="G76" s="781"/>
      <c r="H76" s="782"/>
      <c r="I76" s="782"/>
      <c r="J76" s="781"/>
      <c r="K76" s="781"/>
      <c r="L76" s="693"/>
    </row>
    <row r="77" spans="1:18">
      <c r="B77" s="779"/>
      <c r="C77" s="780"/>
      <c r="D77" s="781"/>
      <c r="E77" s="781"/>
      <c r="F77" s="781"/>
      <c r="G77" s="781"/>
      <c r="H77" s="782"/>
      <c r="I77" s="782"/>
      <c r="J77" s="781"/>
      <c r="K77" s="781"/>
      <c r="L77" s="693"/>
    </row>
    <row r="78" spans="1:18">
      <c r="B78" s="779"/>
      <c r="C78" s="780"/>
      <c r="D78" s="781"/>
      <c r="E78" s="781"/>
      <c r="F78" s="781"/>
      <c r="G78" s="781"/>
      <c r="H78" s="782"/>
      <c r="I78" s="782"/>
      <c r="J78" s="781"/>
      <c r="K78" s="781"/>
    </row>
    <row r="79" spans="1:18" ht="61.5" customHeight="1">
      <c r="A79" s="754" t="s">
        <v>133</v>
      </c>
      <c r="B79" s="783" t="s">
        <v>134</v>
      </c>
      <c r="C79" s="766"/>
      <c r="D79" s="688" t="s">
        <v>12</v>
      </c>
      <c r="E79" s="688" t="s">
        <v>13</v>
      </c>
      <c r="F79" s="688" t="s">
        <v>14</v>
      </c>
      <c r="G79" s="688" t="s">
        <v>15</v>
      </c>
      <c r="H79" s="688" t="s">
        <v>16</v>
      </c>
      <c r="I79" s="688" t="s">
        <v>17</v>
      </c>
      <c r="J79" s="688" t="s">
        <v>18</v>
      </c>
      <c r="K79" s="688" t="s">
        <v>1093</v>
      </c>
      <c r="L79" s="689" t="s">
        <v>628</v>
      </c>
      <c r="P79" s="1286" t="s">
        <v>1118</v>
      </c>
      <c r="Q79" s="1287"/>
      <c r="R79" s="1287"/>
    </row>
    <row r="80" spans="1:18" ht="22.5">
      <c r="B80" s="784" t="s">
        <v>137</v>
      </c>
      <c r="C80" s="759" t="s">
        <v>51</v>
      </c>
      <c r="D80" s="672">
        <v>30</v>
      </c>
      <c r="E80" s="672">
        <v>72</v>
      </c>
      <c r="F80" s="672">
        <v>29</v>
      </c>
      <c r="G80" s="672">
        <v>29</v>
      </c>
      <c r="H80" s="672">
        <v>29</v>
      </c>
      <c r="I80" s="672">
        <v>29</v>
      </c>
      <c r="J80" s="672">
        <v>29</v>
      </c>
      <c r="K80" s="672">
        <v>0</v>
      </c>
      <c r="L80" s="693">
        <f>SUM(D80:K80)</f>
        <v>247</v>
      </c>
    </row>
    <row r="81" spans="1:16" ht="22.5">
      <c r="B81" s="691" t="s">
        <v>140</v>
      </c>
      <c r="C81" s="759" t="s">
        <v>51</v>
      </c>
      <c r="D81" s="672">
        <v>30</v>
      </c>
      <c r="E81" s="672">
        <v>72</v>
      </c>
      <c r="F81" s="672">
        <v>29</v>
      </c>
      <c r="G81" s="672">
        <v>29</v>
      </c>
      <c r="H81" s="672">
        <v>29</v>
      </c>
      <c r="I81" s="672">
        <v>29</v>
      </c>
      <c r="J81" s="672">
        <v>29</v>
      </c>
      <c r="K81" s="672">
        <v>0</v>
      </c>
      <c r="L81" s="693">
        <f t="shared" ref="L81:L85" si="5">SUM(D81:K81)</f>
        <v>247</v>
      </c>
    </row>
    <row r="82" spans="1:16" ht="33.75">
      <c r="B82" s="691" t="s">
        <v>143</v>
      </c>
      <c r="C82" s="759" t="s">
        <v>51</v>
      </c>
      <c r="D82" s="672">
        <v>30</v>
      </c>
      <c r="E82" s="672">
        <v>72</v>
      </c>
      <c r="F82" s="672">
        <v>39</v>
      </c>
      <c r="G82" s="672">
        <v>39</v>
      </c>
      <c r="H82" s="672">
        <v>39</v>
      </c>
      <c r="I82" s="672">
        <v>39</v>
      </c>
      <c r="J82" s="672">
        <v>39</v>
      </c>
      <c r="K82" s="672">
        <v>0</v>
      </c>
      <c r="L82" s="693">
        <f t="shared" si="5"/>
        <v>297</v>
      </c>
    </row>
    <row r="83" spans="1:16" ht="22.5">
      <c r="B83" s="691" t="s">
        <v>146</v>
      </c>
      <c r="C83" s="759" t="s">
        <v>51</v>
      </c>
      <c r="D83" s="672">
        <v>26.2</v>
      </c>
      <c r="E83" s="672">
        <v>26.2</v>
      </c>
      <c r="F83" s="672">
        <v>26.2</v>
      </c>
      <c r="G83" s="672">
        <v>26.2</v>
      </c>
      <c r="H83" s="672">
        <v>26.2</v>
      </c>
      <c r="I83" s="672">
        <v>26.2</v>
      </c>
      <c r="J83" s="672">
        <v>26.2</v>
      </c>
      <c r="K83" s="672">
        <v>0</v>
      </c>
      <c r="L83" s="693">
        <f t="shared" si="5"/>
        <v>183.39999999999998</v>
      </c>
      <c r="M83" s="1297" t="s">
        <v>1119</v>
      </c>
      <c r="N83" s="1297"/>
      <c r="O83" s="1297"/>
      <c r="P83" t="s">
        <v>1120</v>
      </c>
    </row>
    <row r="84" spans="1:16" ht="22.5">
      <c r="B84" s="691" t="s">
        <v>149</v>
      </c>
      <c r="C84" s="759" t="s">
        <v>51</v>
      </c>
      <c r="D84" s="672">
        <v>26.2</v>
      </c>
      <c r="E84" s="672">
        <v>26.2</v>
      </c>
      <c r="F84" s="672">
        <v>26.2</v>
      </c>
      <c r="G84" s="672">
        <v>26.2</v>
      </c>
      <c r="H84" s="672">
        <v>26.2</v>
      </c>
      <c r="I84" s="672">
        <v>26.2</v>
      </c>
      <c r="J84" s="672">
        <v>26.2</v>
      </c>
      <c r="K84" s="672">
        <v>0</v>
      </c>
      <c r="L84" s="693">
        <f t="shared" si="5"/>
        <v>183.39999999999998</v>
      </c>
    </row>
    <row r="85" spans="1:16" ht="33.75">
      <c r="B85" s="691" t="s">
        <v>152</v>
      </c>
      <c r="C85" s="785" t="s">
        <v>51</v>
      </c>
      <c r="D85" s="672">
        <v>26.2</v>
      </c>
      <c r="E85" s="672">
        <v>26.2</v>
      </c>
      <c r="F85" s="672">
        <v>26.2</v>
      </c>
      <c r="G85" s="672">
        <v>26.2</v>
      </c>
      <c r="H85" s="672">
        <v>26.2</v>
      </c>
      <c r="I85" s="672">
        <v>26.2</v>
      </c>
      <c r="J85" s="672">
        <v>26.2</v>
      </c>
      <c r="K85" s="672">
        <v>0</v>
      </c>
      <c r="L85" s="693">
        <f t="shared" si="5"/>
        <v>183.39999999999998</v>
      </c>
    </row>
    <row r="86" spans="1:16">
      <c r="B86" s="779"/>
      <c r="C86" s="780"/>
      <c r="D86" s="781"/>
      <c r="E86" s="781"/>
      <c r="F86" s="781"/>
      <c r="G86" s="781"/>
      <c r="H86" s="782"/>
      <c r="I86" s="782"/>
      <c r="J86" s="781"/>
      <c r="K86" s="781"/>
    </row>
    <row r="87" spans="1:16">
      <c r="B87" s="779"/>
      <c r="C87" s="780"/>
      <c r="D87" s="781"/>
      <c r="E87" s="781"/>
      <c r="F87" s="781"/>
      <c r="G87" s="781"/>
      <c r="H87" s="782"/>
      <c r="I87" s="782"/>
      <c r="J87" s="781"/>
      <c r="K87" s="781"/>
    </row>
    <row r="88" spans="1:16" ht="45">
      <c r="A88" s="786" t="s">
        <v>153</v>
      </c>
      <c r="B88" s="435" t="s">
        <v>154</v>
      </c>
      <c r="C88" s="787"/>
      <c r="D88" s="788" t="s">
        <v>12</v>
      </c>
      <c r="E88" s="788" t="s">
        <v>13</v>
      </c>
      <c r="F88" s="788" t="s">
        <v>14</v>
      </c>
      <c r="G88" s="788" t="s">
        <v>15</v>
      </c>
      <c r="H88" s="788" t="s">
        <v>16</v>
      </c>
      <c r="I88" s="788" t="s">
        <v>17</v>
      </c>
      <c r="J88" s="788" t="s">
        <v>18</v>
      </c>
      <c r="K88" s="788" t="s">
        <v>1093</v>
      </c>
      <c r="L88" s="789" t="s">
        <v>628</v>
      </c>
    </row>
    <row r="89" spans="1:16" ht="45">
      <c r="B89" s="790" t="s">
        <v>157</v>
      </c>
      <c r="C89" s="437" t="s">
        <v>29</v>
      </c>
      <c r="D89" s="791">
        <v>1</v>
      </c>
      <c r="E89" s="791">
        <v>0</v>
      </c>
      <c r="F89" s="791">
        <v>0</v>
      </c>
      <c r="G89" s="791">
        <v>0</v>
      </c>
      <c r="H89" s="791">
        <v>0</v>
      </c>
      <c r="I89" s="791">
        <v>0</v>
      </c>
      <c r="J89" s="791">
        <v>0</v>
      </c>
      <c r="K89" s="791">
        <v>0</v>
      </c>
      <c r="L89" s="762">
        <f t="shared" ref="L89:L98" si="6">SUM(D89:K89)</f>
        <v>1</v>
      </c>
      <c r="M89" s="1297" t="s">
        <v>1121</v>
      </c>
      <c r="N89" s="1297"/>
      <c r="O89" s="1297"/>
    </row>
    <row r="90" spans="1:16" ht="33.75">
      <c r="B90" s="792" t="s">
        <v>161</v>
      </c>
      <c r="C90" s="437" t="s">
        <v>162</v>
      </c>
      <c r="D90" s="791">
        <v>0</v>
      </c>
      <c r="E90" s="791">
        <v>1</v>
      </c>
      <c r="F90" s="791">
        <v>1</v>
      </c>
      <c r="G90" s="791">
        <v>1</v>
      </c>
      <c r="H90" s="791">
        <v>1</v>
      </c>
      <c r="I90" s="791">
        <v>1</v>
      </c>
      <c r="J90" s="791">
        <v>1</v>
      </c>
      <c r="K90" s="791">
        <v>0</v>
      </c>
      <c r="L90" s="762">
        <f t="shared" si="6"/>
        <v>6</v>
      </c>
      <c r="M90" s="1297" t="s">
        <v>1122</v>
      </c>
      <c r="N90" s="1297"/>
      <c r="O90" s="1297"/>
    </row>
    <row r="91" spans="1:16" ht="78.75">
      <c r="B91" s="793" t="s">
        <v>165</v>
      </c>
      <c r="C91" s="437" t="s">
        <v>102</v>
      </c>
      <c r="D91" s="794">
        <v>51</v>
      </c>
      <c r="E91" s="794">
        <v>0</v>
      </c>
      <c r="F91" s="794">
        <v>42</v>
      </c>
      <c r="G91" s="794">
        <v>26</v>
      </c>
      <c r="H91" s="794">
        <v>52</v>
      </c>
      <c r="I91" s="794">
        <v>30</v>
      </c>
      <c r="J91" s="794">
        <v>30</v>
      </c>
      <c r="K91" s="794">
        <v>0</v>
      </c>
      <c r="L91" s="762">
        <f t="shared" si="6"/>
        <v>231</v>
      </c>
    </row>
    <row r="92" spans="1:16" ht="78.75">
      <c r="B92" s="793" t="s">
        <v>168</v>
      </c>
      <c r="C92" s="437" t="s">
        <v>29</v>
      </c>
      <c r="D92" s="791">
        <v>0</v>
      </c>
      <c r="E92" s="791">
        <v>1</v>
      </c>
      <c r="F92" s="778">
        <v>0</v>
      </c>
      <c r="G92" s="778">
        <v>0</v>
      </c>
      <c r="H92" s="777">
        <v>0</v>
      </c>
      <c r="I92" s="777">
        <v>0</v>
      </c>
      <c r="J92" s="778">
        <v>0</v>
      </c>
      <c r="K92" s="778">
        <v>0</v>
      </c>
      <c r="L92" s="762">
        <f t="shared" si="6"/>
        <v>1</v>
      </c>
    </row>
    <row r="93" spans="1:16" ht="45">
      <c r="B93" s="793" t="s">
        <v>171</v>
      </c>
      <c r="C93" s="437" t="s">
        <v>29</v>
      </c>
      <c r="D93" s="795">
        <v>0</v>
      </c>
      <c r="E93" s="795">
        <v>2</v>
      </c>
      <c r="F93" s="778">
        <v>0</v>
      </c>
      <c r="G93" s="778">
        <v>0</v>
      </c>
      <c r="H93" s="777">
        <v>0</v>
      </c>
      <c r="I93" s="777">
        <v>0</v>
      </c>
      <c r="J93" s="778">
        <v>0</v>
      </c>
      <c r="K93" s="778">
        <v>0</v>
      </c>
      <c r="L93" s="151">
        <f t="shared" si="6"/>
        <v>2</v>
      </c>
    </row>
    <row r="94" spans="1:16" ht="127.5">
      <c r="B94" s="380" t="s">
        <v>1123</v>
      </c>
      <c r="C94" s="438" t="s">
        <v>175</v>
      </c>
      <c r="D94" s="796">
        <v>0</v>
      </c>
      <c r="E94" s="796">
        <v>1</v>
      </c>
      <c r="F94" s="796">
        <v>1</v>
      </c>
      <c r="G94" s="151">
        <v>1</v>
      </c>
      <c r="H94" s="151">
        <v>1</v>
      </c>
      <c r="I94" s="151">
        <v>1</v>
      </c>
      <c r="J94" s="151">
        <v>1</v>
      </c>
      <c r="K94" s="151">
        <v>0</v>
      </c>
      <c r="L94" s="151">
        <f t="shared" si="6"/>
        <v>6</v>
      </c>
    </row>
    <row r="95" spans="1:16" ht="76.5">
      <c r="B95" s="380" t="s">
        <v>1124</v>
      </c>
      <c r="C95" s="438" t="s">
        <v>175</v>
      </c>
      <c r="D95" s="796">
        <v>0</v>
      </c>
      <c r="E95" s="796">
        <v>1</v>
      </c>
      <c r="F95" s="796">
        <v>1</v>
      </c>
      <c r="G95" s="151">
        <v>1</v>
      </c>
      <c r="H95" s="151">
        <v>1</v>
      </c>
      <c r="I95" s="151">
        <v>1</v>
      </c>
      <c r="J95" s="151">
        <v>1</v>
      </c>
      <c r="K95" s="151">
        <v>0</v>
      </c>
      <c r="L95" s="151">
        <f t="shared" si="6"/>
        <v>6</v>
      </c>
    </row>
    <row r="96" spans="1:16" ht="63.75">
      <c r="B96" s="380" t="s">
        <v>181</v>
      </c>
      <c r="C96" s="438" t="s">
        <v>182</v>
      </c>
      <c r="D96" s="796">
        <v>0</v>
      </c>
      <c r="E96" s="796">
        <v>1</v>
      </c>
      <c r="F96" s="796">
        <v>1</v>
      </c>
      <c r="G96" s="151">
        <v>1</v>
      </c>
      <c r="H96" s="151">
        <v>1</v>
      </c>
      <c r="I96" s="151">
        <v>1</v>
      </c>
      <c r="J96" s="151">
        <v>1</v>
      </c>
      <c r="K96" s="151">
        <v>0</v>
      </c>
      <c r="L96" s="151">
        <f t="shared" si="6"/>
        <v>6</v>
      </c>
    </row>
    <row r="97" spans="1:12" ht="51">
      <c r="B97" s="380" t="s">
        <v>185</v>
      </c>
      <c r="C97" s="438" t="s">
        <v>182</v>
      </c>
      <c r="D97" s="796">
        <v>0</v>
      </c>
      <c r="E97" s="796">
        <v>1</v>
      </c>
      <c r="F97" s="796">
        <v>1</v>
      </c>
      <c r="G97" s="151">
        <v>1</v>
      </c>
      <c r="H97" s="151">
        <v>1</v>
      </c>
      <c r="I97" s="151">
        <v>1</v>
      </c>
      <c r="J97" s="151">
        <v>1</v>
      </c>
      <c r="K97" s="151">
        <v>0</v>
      </c>
      <c r="L97" s="151">
        <f t="shared" si="6"/>
        <v>6</v>
      </c>
    </row>
    <row r="98" spans="1:12" ht="51">
      <c r="B98" s="380" t="s">
        <v>188</v>
      </c>
      <c r="C98" s="438" t="s">
        <v>182</v>
      </c>
      <c r="D98" s="796">
        <v>1</v>
      </c>
      <c r="E98" s="796">
        <v>1</v>
      </c>
      <c r="F98" s="796">
        <v>1</v>
      </c>
      <c r="G98" s="151">
        <v>1</v>
      </c>
      <c r="H98" s="151">
        <v>1</v>
      </c>
      <c r="I98" s="151">
        <v>1</v>
      </c>
      <c r="J98" s="151">
        <v>1</v>
      </c>
      <c r="K98" s="151">
        <v>0</v>
      </c>
      <c r="L98" s="151">
        <f t="shared" si="6"/>
        <v>7</v>
      </c>
    </row>
    <row r="101" spans="1:12">
      <c r="A101" s="797"/>
      <c r="B101" s="797"/>
      <c r="C101" s="797"/>
      <c r="D101" s="797"/>
      <c r="E101" s="797"/>
      <c r="F101" s="797"/>
      <c r="G101" s="798"/>
      <c r="H101" s="798"/>
      <c r="I101" s="798"/>
      <c r="J101" s="798"/>
      <c r="K101" s="798"/>
      <c r="L101" s="798"/>
    </row>
    <row r="102" spans="1:12">
      <c r="A102" s="799"/>
      <c r="B102" s="800"/>
    </row>
    <row r="103" spans="1:12">
      <c r="A103" s="801"/>
      <c r="B103" s="800"/>
      <c r="C103" s="802"/>
      <c r="D103" s="802">
        <v>1</v>
      </c>
      <c r="E103" s="203">
        <v>2</v>
      </c>
      <c r="F103" s="203">
        <v>3</v>
      </c>
      <c r="G103" s="203">
        <v>4</v>
      </c>
      <c r="H103" s="203">
        <v>5</v>
      </c>
      <c r="I103" s="203">
        <v>6</v>
      </c>
      <c r="J103" s="203">
        <v>7</v>
      </c>
    </row>
    <row r="104" spans="1:12" ht="45">
      <c r="A104" s="803" t="s">
        <v>189</v>
      </c>
      <c r="B104" s="420" t="s">
        <v>190</v>
      </c>
      <c r="C104" s="422"/>
      <c r="D104" s="419" t="s">
        <v>12</v>
      </c>
      <c r="E104" s="419" t="s">
        <v>13</v>
      </c>
      <c r="F104" s="419" t="s">
        <v>14</v>
      </c>
      <c r="G104" s="419" t="s">
        <v>15</v>
      </c>
      <c r="H104" s="419" t="s">
        <v>16</v>
      </c>
      <c r="I104" s="419" t="s">
        <v>17</v>
      </c>
      <c r="J104" s="419" t="s">
        <v>18</v>
      </c>
      <c r="K104" s="419" t="s">
        <v>1093</v>
      </c>
      <c r="L104" s="757" t="s">
        <v>628</v>
      </c>
    </row>
    <row r="105" spans="1:12">
      <c r="A105" s="796" t="s">
        <v>191</v>
      </c>
      <c r="B105" s="804" t="s">
        <v>192</v>
      </c>
      <c r="C105" s="796"/>
      <c r="D105" s="796">
        <v>2</v>
      </c>
      <c r="E105" s="796">
        <v>2</v>
      </c>
      <c r="F105" s="796">
        <v>2</v>
      </c>
      <c r="G105" s="805">
        <v>2</v>
      </c>
      <c r="H105" s="805">
        <v>2</v>
      </c>
      <c r="I105" s="805">
        <v>2</v>
      </c>
      <c r="J105" s="805">
        <v>2</v>
      </c>
      <c r="K105" s="805">
        <v>0</v>
      </c>
      <c r="L105" s="805">
        <f>SUM(D105:K105)</f>
        <v>14</v>
      </c>
    </row>
    <row r="106" spans="1:12" ht="33.75">
      <c r="A106" s="796" t="s">
        <v>193</v>
      </c>
      <c r="B106" s="244" t="s">
        <v>205</v>
      </c>
      <c r="C106" s="993" t="s">
        <v>61</v>
      </c>
      <c r="D106" s="796">
        <v>62.95</v>
      </c>
      <c r="E106" s="796">
        <v>10.3</v>
      </c>
      <c r="F106" s="796">
        <v>15</v>
      </c>
      <c r="G106" s="805">
        <v>10</v>
      </c>
      <c r="H106" s="805">
        <v>9.3000000000000007</v>
      </c>
      <c r="I106" s="805">
        <v>9.9</v>
      </c>
      <c r="J106" s="805">
        <v>21.95</v>
      </c>
      <c r="K106" s="805">
        <v>2.5</v>
      </c>
      <c r="L106" s="805">
        <f t="shared" ref="L106:L169" si="7">SUM(D106:K106)</f>
        <v>141.9</v>
      </c>
    </row>
    <row r="107" spans="1:12">
      <c r="A107" s="796" t="s">
        <v>197</v>
      </c>
      <c r="B107" s="226" t="s">
        <v>208</v>
      </c>
      <c r="C107" s="255" t="s">
        <v>196</v>
      </c>
      <c r="D107" s="796">
        <v>5</v>
      </c>
      <c r="E107" s="796">
        <v>5</v>
      </c>
      <c r="F107" s="796">
        <v>4</v>
      </c>
      <c r="G107" s="805">
        <v>4</v>
      </c>
      <c r="H107" s="805">
        <v>4</v>
      </c>
      <c r="I107" s="805">
        <v>4</v>
      </c>
      <c r="J107" s="805">
        <v>5</v>
      </c>
      <c r="K107" s="805">
        <v>1</v>
      </c>
      <c r="L107" s="805">
        <f t="shared" si="7"/>
        <v>32</v>
      </c>
    </row>
    <row r="108" spans="1:12">
      <c r="A108" s="796" t="s">
        <v>200</v>
      </c>
      <c r="B108" s="226" t="s">
        <v>211</v>
      </c>
      <c r="C108" s="255" t="s">
        <v>196</v>
      </c>
      <c r="D108" s="796">
        <v>10</v>
      </c>
      <c r="E108" s="796">
        <v>3</v>
      </c>
      <c r="F108" s="796">
        <v>6</v>
      </c>
      <c r="G108" s="805">
        <v>2</v>
      </c>
      <c r="H108" s="805">
        <v>2</v>
      </c>
      <c r="I108" s="805">
        <v>2</v>
      </c>
      <c r="J108" s="805">
        <v>2</v>
      </c>
      <c r="K108" s="805">
        <v>0</v>
      </c>
      <c r="L108" s="805">
        <f t="shared" si="7"/>
        <v>27</v>
      </c>
    </row>
    <row r="109" spans="1:12" ht="22.5">
      <c r="A109" s="796" t="s">
        <v>203</v>
      </c>
      <c r="B109" s="226" t="s">
        <v>213</v>
      </c>
      <c r="C109" s="994" t="s">
        <v>196</v>
      </c>
      <c r="D109" s="796">
        <v>2</v>
      </c>
      <c r="E109" s="796">
        <v>2</v>
      </c>
      <c r="F109" s="796">
        <v>2</v>
      </c>
      <c r="G109" s="805">
        <v>2</v>
      </c>
      <c r="H109" s="805">
        <v>2</v>
      </c>
      <c r="I109" s="805">
        <v>2</v>
      </c>
      <c r="J109" s="805">
        <v>2</v>
      </c>
      <c r="K109" s="805">
        <v>0</v>
      </c>
      <c r="L109" s="805">
        <f t="shared" si="7"/>
        <v>14</v>
      </c>
    </row>
    <row r="110" spans="1:12" ht="45">
      <c r="A110" s="796" t="s">
        <v>206</v>
      </c>
      <c r="B110" s="226" t="s">
        <v>1125</v>
      </c>
      <c r="C110" s="994" t="s">
        <v>217</v>
      </c>
      <c r="D110" s="796">
        <v>1</v>
      </c>
      <c r="E110" s="796">
        <v>2</v>
      </c>
      <c r="F110" s="796">
        <v>2</v>
      </c>
      <c r="G110" s="805">
        <v>2</v>
      </c>
      <c r="H110" s="805">
        <v>2</v>
      </c>
      <c r="I110" s="805">
        <v>2</v>
      </c>
      <c r="J110" s="805">
        <v>2</v>
      </c>
      <c r="K110" s="805">
        <v>0</v>
      </c>
      <c r="L110" s="805">
        <f t="shared" si="7"/>
        <v>13</v>
      </c>
    </row>
    <row r="111" spans="1:12">
      <c r="A111" s="796" t="s">
        <v>246</v>
      </c>
      <c r="B111" s="804" t="s">
        <v>247</v>
      </c>
      <c r="C111" s="796"/>
      <c r="D111" s="796">
        <v>1</v>
      </c>
      <c r="E111" s="796">
        <v>2</v>
      </c>
      <c r="F111" s="796">
        <v>2</v>
      </c>
      <c r="G111" s="805">
        <v>2</v>
      </c>
      <c r="H111" s="805">
        <v>2</v>
      </c>
      <c r="I111" s="805">
        <v>2</v>
      </c>
      <c r="J111" s="805">
        <v>2</v>
      </c>
      <c r="K111" s="805">
        <v>0</v>
      </c>
      <c r="L111" s="805">
        <f t="shared" si="7"/>
        <v>13</v>
      </c>
    </row>
    <row r="112" spans="1:12" ht="26.25">
      <c r="A112" s="796" t="s">
        <v>248</v>
      </c>
      <c r="B112" s="244" t="s">
        <v>250</v>
      </c>
      <c r="C112" s="284" t="s">
        <v>102</v>
      </c>
      <c r="D112" s="796">
        <v>1</v>
      </c>
      <c r="E112" s="796">
        <v>2</v>
      </c>
      <c r="F112" s="796">
        <v>2</v>
      </c>
      <c r="G112" s="805">
        <v>2</v>
      </c>
      <c r="H112" s="805">
        <v>2</v>
      </c>
      <c r="I112" s="805">
        <v>2</v>
      </c>
      <c r="J112" s="805">
        <v>2</v>
      </c>
      <c r="K112" s="805">
        <v>0</v>
      </c>
      <c r="L112" s="805">
        <f t="shared" si="7"/>
        <v>13</v>
      </c>
    </row>
    <row r="113" spans="1:12" ht="33.75">
      <c r="A113" s="796" t="s">
        <v>251</v>
      </c>
      <c r="B113" s="244" t="s">
        <v>253</v>
      </c>
      <c r="C113" s="255" t="s">
        <v>61</v>
      </c>
      <c r="D113" s="796">
        <v>17.760000000000002</v>
      </c>
      <c r="E113" s="796">
        <v>6</v>
      </c>
      <c r="F113" s="796">
        <v>21.94</v>
      </c>
      <c r="G113" s="805">
        <v>6.44</v>
      </c>
      <c r="H113" s="805">
        <v>11.54</v>
      </c>
      <c r="I113" s="805">
        <v>11.27</v>
      </c>
      <c r="J113" s="805">
        <v>4.1500000000000004</v>
      </c>
      <c r="K113" s="805">
        <v>0</v>
      </c>
      <c r="L113" s="805">
        <f>SUM(D113:K113)</f>
        <v>79.100000000000009</v>
      </c>
    </row>
    <row r="114" spans="1:12" ht="45">
      <c r="A114" s="796" t="s">
        <v>254</v>
      </c>
      <c r="B114" s="244" t="s">
        <v>256</v>
      </c>
      <c r="C114" s="255" t="s">
        <v>61</v>
      </c>
      <c r="D114" s="796">
        <v>33.06</v>
      </c>
      <c r="E114" s="796">
        <v>25.07</v>
      </c>
      <c r="F114" s="912">
        <v>32.9</v>
      </c>
      <c r="G114" s="805">
        <v>33.93</v>
      </c>
      <c r="H114" s="805">
        <v>28.16</v>
      </c>
      <c r="I114" s="805">
        <v>30.61</v>
      </c>
      <c r="J114" s="805">
        <v>18.18</v>
      </c>
      <c r="K114" s="805">
        <v>0</v>
      </c>
      <c r="L114" s="805">
        <f t="shared" si="7"/>
        <v>201.91000000000003</v>
      </c>
    </row>
    <row r="115" spans="1:12" ht="45">
      <c r="A115" s="796" t="s">
        <v>257</v>
      </c>
      <c r="B115" s="244" t="s">
        <v>259</v>
      </c>
      <c r="C115" s="255" t="s">
        <v>61</v>
      </c>
      <c r="D115" s="796">
        <v>1</v>
      </c>
      <c r="E115" s="796">
        <v>11.29</v>
      </c>
      <c r="F115" s="796">
        <v>13.54</v>
      </c>
      <c r="G115" s="805">
        <v>10.65</v>
      </c>
      <c r="H115" s="805">
        <v>16.84</v>
      </c>
      <c r="I115" s="805">
        <v>15.48</v>
      </c>
      <c r="J115" s="805">
        <v>12.94</v>
      </c>
      <c r="K115" s="805">
        <v>0</v>
      </c>
      <c r="L115" s="805">
        <f t="shared" si="7"/>
        <v>81.739999999999995</v>
      </c>
    </row>
    <row r="116" spans="1:12" ht="33.75">
      <c r="A116" s="796" t="s">
        <v>260</v>
      </c>
      <c r="B116" s="244" t="s">
        <v>262</v>
      </c>
      <c r="C116" s="286" t="s">
        <v>61</v>
      </c>
      <c r="D116" s="796">
        <v>15.44</v>
      </c>
      <c r="E116" s="796">
        <v>25.76</v>
      </c>
      <c r="F116" s="796">
        <v>16.5</v>
      </c>
      <c r="G116" s="805">
        <v>16.760000000000002</v>
      </c>
      <c r="H116" s="805">
        <v>11.12</v>
      </c>
      <c r="I116" s="805">
        <v>11.12</v>
      </c>
      <c r="J116" s="805">
        <v>12.43</v>
      </c>
      <c r="K116" s="805">
        <v>0</v>
      </c>
      <c r="L116" s="805">
        <f t="shared" si="7"/>
        <v>109.13000000000002</v>
      </c>
    </row>
    <row r="117" spans="1:12" ht="33.75">
      <c r="A117" s="796" t="s">
        <v>263</v>
      </c>
      <c r="B117" s="244" t="s">
        <v>265</v>
      </c>
      <c r="C117" s="255" t="s">
        <v>196</v>
      </c>
      <c r="D117" s="796">
        <v>6</v>
      </c>
      <c r="E117" s="796">
        <v>0</v>
      </c>
      <c r="F117" s="796">
        <v>3</v>
      </c>
      <c r="G117" s="805">
        <v>0</v>
      </c>
      <c r="H117" s="805">
        <v>0</v>
      </c>
      <c r="I117" s="805">
        <v>0</v>
      </c>
      <c r="J117" s="805">
        <v>0</v>
      </c>
      <c r="K117" s="805">
        <v>0</v>
      </c>
      <c r="L117" s="805">
        <f t="shared" si="7"/>
        <v>9</v>
      </c>
    </row>
    <row r="118" spans="1:12" ht="33.75">
      <c r="A118" s="796" t="s">
        <v>266</v>
      </c>
      <c r="B118" s="244" t="s">
        <v>268</v>
      </c>
      <c r="C118" s="255" t="s">
        <v>196</v>
      </c>
      <c r="D118" s="796">
        <v>7</v>
      </c>
      <c r="E118" s="796">
        <v>8</v>
      </c>
      <c r="F118" s="796">
        <v>10</v>
      </c>
      <c r="G118" s="805">
        <v>12</v>
      </c>
      <c r="H118" s="805">
        <v>9</v>
      </c>
      <c r="I118" s="805">
        <v>9</v>
      </c>
      <c r="J118" s="805">
        <v>6</v>
      </c>
      <c r="K118" s="805">
        <v>0</v>
      </c>
      <c r="L118" s="805">
        <f t="shared" si="7"/>
        <v>61</v>
      </c>
    </row>
    <row r="119" spans="1:12" ht="33.75">
      <c r="A119" s="796" t="s">
        <v>269</v>
      </c>
      <c r="B119" s="244" t="s">
        <v>271</v>
      </c>
      <c r="C119" s="255" t="s">
        <v>196</v>
      </c>
      <c r="D119" s="796">
        <v>1</v>
      </c>
      <c r="E119" s="796">
        <v>4</v>
      </c>
      <c r="F119" s="796">
        <v>4</v>
      </c>
      <c r="G119" s="805">
        <v>4</v>
      </c>
      <c r="H119" s="805">
        <v>4</v>
      </c>
      <c r="I119" s="805">
        <v>4</v>
      </c>
      <c r="J119" s="805">
        <v>4</v>
      </c>
      <c r="K119" s="805">
        <v>0</v>
      </c>
      <c r="L119" s="805">
        <f t="shared" si="7"/>
        <v>25</v>
      </c>
    </row>
    <row r="120" spans="1:12" ht="33.75">
      <c r="A120" s="796" t="s">
        <v>272</v>
      </c>
      <c r="B120" s="244" t="s">
        <v>275</v>
      </c>
      <c r="C120" s="255" t="s">
        <v>196</v>
      </c>
      <c r="D120" s="796">
        <v>5</v>
      </c>
      <c r="E120" s="796">
        <v>9</v>
      </c>
      <c r="F120" s="796">
        <v>5</v>
      </c>
      <c r="G120" s="805">
        <v>6</v>
      </c>
      <c r="H120" s="805">
        <v>4</v>
      </c>
      <c r="I120" s="805">
        <v>5</v>
      </c>
      <c r="J120" s="805">
        <v>5</v>
      </c>
      <c r="K120" s="805">
        <v>0</v>
      </c>
      <c r="L120" s="805">
        <f t="shared" si="7"/>
        <v>39</v>
      </c>
    </row>
    <row r="121" spans="1:12" ht="45">
      <c r="A121" s="796" t="s">
        <v>276</v>
      </c>
      <c r="B121" s="226" t="s">
        <v>278</v>
      </c>
      <c r="C121" s="255" t="s">
        <v>196</v>
      </c>
      <c r="D121" s="796">
        <v>1</v>
      </c>
      <c r="E121" s="796">
        <v>2</v>
      </c>
      <c r="F121" s="796">
        <v>2</v>
      </c>
      <c r="G121" s="805">
        <v>2</v>
      </c>
      <c r="H121" s="805">
        <v>2</v>
      </c>
      <c r="I121" s="805">
        <v>2</v>
      </c>
      <c r="J121" s="805">
        <v>2</v>
      </c>
      <c r="K121" s="805">
        <v>0</v>
      </c>
      <c r="L121" s="805">
        <f t="shared" si="7"/>
        <v>13</v>
      </c>
    </row>
    <row r="122" spans="1:12" ht="45">
      <c r="A122" s="796" t="s">
        <v>279</v>
      </c>
      <c r="B122" s="244" t="s">
        <v>281</v>
      </c>
      <c r="C122" s="255" t="s">
        <v>196</v>
      </c>
      <c r="D122" s="796">
        <v>1</v>
      </c>
      <c r="E122" s="796">
        <v>2</v>
      </c>
      <c r="F122" s="796">
        <v>2</v>
      </c>
      <c r="G122" s="805">
        <v>2</v>
      </c>
      <c r="H122" s="805">
        <v>2</v>
      </c>
      <c r="I122" s="805">
        <v>2</v>
      </c>
      <c r="J122" s="805">
        <v>2</v>
      </c>
      <c r="K122" s="805">
        <v>0</v>
      </c>
      <c r="L122" s="805">
        <f t="shared" si="7"/>
        <v>13</v>
      </c>
    </row>
    <row r="123" spans="1:12" ht="45">
      <c r="A123" s="796" t="s">
        <v>282</v>
      </c>
      <c r="B123" s="244" t="s">
        <v>284</v>
      </c>
      <c r="C123" s="255" t="s">
        <v>196</v>
      </c>
      <c r="D123" s="796">
        <v>1</v>
      </c>
      <c r="E123" s="796">
        <v>2</v>
      </c>
      <c r="F123" s="796">
        <v>2</v>
      </c>
      <c r="G123" s="805">
        <v>2</v>
      </c>
      <c r="H123" s="805">
        <v>2</v>
      </c>
      <c r="I123" s="805">
        <v>2</v>
      </c>
      <c r="J123" s="805">
        <v>2</v>
      </c>
      <c r="K123" s="805">
        <v>0</v>
      </c>
      <c r="L123" s="805">
        <f t="shared" si="7"/>
        <v>13</v>
      </c>
    </row>
    <row r="124" spans="1:12" ht="45">
      <c r="A124" s="796" t="s">
        <v>285</v>
      </c>
      <c r="B124" s="244" t="s">
        <v>287</v>
      </c>
      <c r="C124" s="255" t="s">
        <v>196</v>
      </c>
      <c r="D124" s="796">
        <v>2</v>
      </c>
      <c r="E124" s="796">
        <v>0</v>
      </c>
      <c r="F124" s="796">
        <v>1</v>
      </c>
      <c r="G124" s="805">
        <v>2</v>
      </c>
      <c r="H124" s="805">
        <v>0</v>
      </c>
      <c r="I124" s="805">
        <v>1</v>
      </c>
      <c r="J124" s="805">
        <v>1</v>
      </c>
      <c r="K124" s="805">
        <v>0</v>
      </c>
      <c r="L124" s="805">
        <f t="shared" si="7"/>
        <v>7</v>
      </c>
    </row>
    <row r="125" spans="1:12" ht="45">
      <c r="A125" s="796" t="s">
        <v>288</v>
      </c>
      <c r="B125" s="244" t="s">
        <v>290</v>
      </c>
      <c r="C125" s="255" t="s">
        <v>196</v>
      </c>
      <c r="D125" s="796">
        <v>1</v>
      </c>
      <c r="E125" s="796">
        <v>2</v>
      </c>
      <c r="F125" s="796">
        <v>1</v>
      </c>
      <c r="G125" s="805">
        <v>2</v>
      </c>
      <c r="H125" s="805">
        <v>2</v>
      </c>
      <c r="I125" s="805">
        <v>2</v>
      </c>
      <c r="J125" s="805">
        <v>2</v>
      </c>
      <c r="K125" s="805">
        <v>0</v>
      </c>
      <c r="L125" s="805">
        <f t="shared" si="7"/>
        <v>12</v>
      </c>
    </row>
    <row r="126" spans="1:12" ht="22.5">
      <c r="A126" s="796" t="s">
        <v>291</v>
      </c>
      <c r="B126" s="244" t="s">
        <v>293</v>
      </c>
      <c r="C126" s="255" t="s">
        <v>196</v>
      </c>
      <c r="D126" s="796">
        <v>1</v>
      </c>
      <c r="E126" s="796">
        <v>1</v>
      </c>
      <c r="F126" s="796">
        <v>1</v>
      </c>
      <c r="G126" s="805">
        <v>1</v>
      </c>
      <c r="H126" s="805">
        <v>1</v>
      </c>
      <c r="I126" s="805">
        <v>1</v>
      </c>
      <c r="J126" s="805">
        <v>1</v>
      </c>
      <c r="K126" s="805">
        <v>0</v>
      </c>
      <c r="L126" s="805">
        <f t="shared" si="7"/>
        <v>7</v>
      </c>
    </row>
    <row r="127" spans="1:12" ht="22.5">
      <c r="A127" s="796" t="s">
        <v>294</v>
      </c>
      <c r="B127" s="244" t="s">
        <v>296</v>
      </c>
      <c r="C127" s="255" t="s">
        <v>196</v>
      </c>
      <c r="D127" s="796">
        <v>2</v>
      </c>
      <c r="E127" s="796">
        <v>1</v>
      </c>
      <c r="F127" s="796">
        <v>1</v>
      </c>
      <c r="G127" s="805">
        <v>1</v>
      </c>
      <c r="H127" s="805">
        <v>1</v>
      </c>
      <c r="I127" s="805">
        <v>1</v>
      </c>
      <c r="J127" s="805">
        <v>1</v>
      </c>
      <c r="K127" s="805">
        <v>0</v>
      </c>
      <c r="L127" s="805">
        <f t="shared" si="7"/>
        <v>8</v>
      </c>
    </row>
    <row r="128" spans="1:12" ht="22.5">
      <c r="A128" s="796" t="s">
        <v>297</v>
      </c>
      <c r="B128" s="244" t="s">
        <v>299</v>
      </c>
      <c r="C128" s="255" t="s">
        <v>196</v>
      </c>
      <c r="D128" s="796">
        <v>1</v>
      </c>
      <c r="E128" s="796">
        <v>1</v>
      </c>
      <c r="F128" s="796">
        <v>1</v>
      </c>
      <c r="G128" s="805">
        <v>1</v>
      </c>
      <c r="H128" s="805">
        <v>1</v>
      </c>
      <c r="I128" s="805">
        <v>1</v>
      </c>
      <c r="J128" s="805">
        <v>1</v>
      </c>
      <c r="K128" s="805">
        <v>0</v>
      </c>
      <c r="L128" s="805">
        <f t="shared" si="7"/>
        <v>7</v>
      </c>
    </row>
    <row r="129" spans="1:12" ht="22.5">
      <c r="A129" s="796" t="s">
        <v>300</v>
      </c>
      <c r="B129" s="244" t="s">
        <v>301</v>
      </c>
      <c r="C129" s="255" t="s">
        <v>196</v>
      </c>
      <c r="D129" s="796">
        <v>1</v>
      </c>
      <c r="E129" s="796">
        <v>1</v>
      </c>
      <c r="F129" s="796">
        <v>1</v>
      </c>
      <c r="G129" s="805">
        <v>1</v>
      </c>
      <c r="H129" s="805">
        <v>1</v>
      </c>
      <c r="I129" s="805">
        <v>1</v>
      </c>
      <c r="J129" s="805">
        <v>1</v>
      </c>
      <c r="K129" s="805">
        <v>0</v>
      </c>
      <c r="L129" s="805">
        <f t="shared" si="7"/>
        <v>7</v>
      </c>
    </row>
    <row r="130" spans="1:12">
      <c r="A130" s="796" t="s">
        <v>302</v>
      </c>
      <c r="B130" s="244" t="s">
        <v>303</v>
      </c>
      <c r="C130" s="255" t="s">
        <v>196</v>
      </c>
      <c r="D130" s="796">
        <v>7</v>
      </c>
      <c r="E130" s="796">
        <v>2</v>
      </c>
      <c r="F130" s="796">
        <v>5</v>
      </c>
      <c r="G130" s="805">
        <v>2</v>
      </c>
      <c r="H130" s="805">
        <v>2</v>
      </c>
      <c r="I130" s="805">
        <v>2</v>
      </c>
      <c r="J130" s="805">
        <v>2</v>
      </c>
      <c r="K130" s="805">
        <v>0</v>
      </c>
      <c r="L130" s="805">
        <f t="shared" si="7"/>
        <v>22</v>
      </c>
    </row>
    <row r="131" spans="1:12">
      <c r="A131" s="796" t="s">
        <v>304</v>
      </c>
      <c r="B131" s="244" t="s">
        <v>305</v>
      </c>
      <c r="C131" s="255" t="s">
        <v>196</v>
      </c>
      <c r="D131" s="796">
        <v>7</v>
      </c>
      <c r="E131" s="796">
        <v>6</v>
      </c>
      <c r="F131" s="796">
        <v>10</v>
      </c>
      <c r="G131" s="805">
        <v>13</v>
      </c>
      <c r="H131" s="805">
        <v>9</v>
      </c>
      <c r="I131" s="805">
        <v>9</v>
      </c>
      <c r="J131" s="805">
        <v>7</v>
      </c>
      <c r="K131" s="805">
        <v>0</v>
      </c>
      <c r="L131" s="805">
        <f t="shared" si="7"/>
        <v>61</v>
      </c>
    </row>
    <row r="132" spans="1:12">
      <c r="A132" s="796" t="s">
        <v>306</v>
      </c>
      <c r="B132" s="244" t="s">
        <v>307</v>
      </c>
      <c r="C132" s="255" t="s">
        <v>196</v>
      </c>
      <c r="D132" s="796">
        <v>1</v>
      </c>
      <c r="E132" s="796">
        <v>6</v>
      </c>
      <c r="F132" s="796">
        <v>4</v>
      </c>
      <c r="G132" s="805">
        <v>3</v>
      </c>
      <c r="H132" s="805">
        <v>4</v>
      </c>
      <c r="I132" s="805">
        <v>4</v>
      </c>
      <c r="J132" s="805">
        <v>4</v>
      </c>
      <c r="K132" s="805">
        <v>0</v>
      </c>
      <c r="L132" s="805">
        <f t="shared" si="7"/>
        <v>26</v>
      </c>
    </row>
    <row r="133" spans="1:12">
      <c r="A133" s="796" t="s">
        <v>308</v>
      </c>
      <c r="B133" s="244" t="s">
        <v>309</v>
      </c>
      <c r="C133" s="255" t="s">
        <v>196</v>
      </c>
      <c r="D133" s="796">
        <v>3</v>
      </c>
      <c r="E133" s="796">
        <v>6</v>
      </c>
      <c r="F133" s="796">
        <v>3</v>
      </c>
      <c r="G133" s="805">
        <v>2</v>
      </c>
      <c r="H133" s="805">
        <v>2</v>
      </c>
      <c r="I133" s="805">
        <v>2</v>
      </c>
      <c r="J133" s="805">
        <v>2</v>
      </c>
      <c r="K133" s="805">
        <v>0</v>
      </c>
      <c r="L133" s="805">
        <f t="shared" si="7"/>
        <v>20</v>
      </c>
    </row>
    <row r="134" spans="1:12" ht="22.5">
      <c r="A134" s="796" t="s">
        <v>310</v>
      </c>
      <c r="B134" s="244" t="s">
        <v>311</v>
      </c>
      <c r="C134" s="255" t="s">
        <v>196</v>
      </c>
      <c r="D134" s="796">
        <v>1</v>
      </c>
      <c r="E134" s="796">
        <v>1</v>
      </c>
      <c r="F134" s="796">
        <v>1</v>
      </c>
      <c r="G134" s="805">
        <v>1</v>
      </c>
      <c r="H134" s="805">
        <v>1</v>
      </c>
      <c r="I134" s="805">
        <v>1</v>
      </c>
      <c r="J134" s="805">
        <v>1</v>
      </c>
      <c r="K134" s="805">
        <v>0</v>
      </c>
      <c r="L134" s="805">
        <f t="shared" si="7"/>
        <v>7</v>
      </c>
    </row>
    <row r="135" spans="1:12" ht="22.5">
      <c r="A135" s="796" t="s">
        <v>312</v>
      </c>
      <c r="B135" s="244" t="s">
        <v>313</v>
      </c>
      <c r="C135" s="255" t="s">
        <v>196</v>
      </c>
      <c r="D135" s="796">
        <v>1</v>
      </c>
      <c r="E135" s="796">
        <v>1</v>
      </c>
      <c r="F135" s="796">
        <v>1</v>
      </c>
      <c r="G135" s="805">
        <v>1</v>
      </c>
      <c r="H135" s="805">
        <v>1</v>
      </c>
      <c r="I135" s="805">
        <v>1</v>
      </c>
      <c r="J135" s="805">
        <v>1</v>
      </c>
      <c r="K135" s="805">
        <v>0</v>
      </c>
      <c r="L135" s="805">
        <f t="shared" si="7"/>
        <v>7</v>
      </c>
    </row>
    <row r="136" spans="1:12" ht="22.5">
      <c r="A136" s="796" t="s">
        <v>314</v>
      </c>
      <c r="B136" s="244" t="s">
        <v>315</v>
      </c>
      <c r="C136" s="255" t="s">
        <v>196</v>
      </c>
      <c r="D136" s="796">
        <v>1</v>
      </c>
      <c r="E136" s="796">
        <v>1</v>
      </c>
      <c r="F136" s="796">
        <v>1</v>
      </c>
      <c r="G136" s="805">
        <v>1</v>
      </c>
      <c r="H136" s="805">
        <v>1</v>
      </c>
      <c r="I136" s="805">
        <v>1</v>
      </c>
      <c r="J136" s="805">
        <v>1</v>
      </c>
      <c r="K136" s="805">
        <v>0</v>
      </c>
      <c r="L136" s="805">
        <f t="shared" si="7"/>
        <v>7</v>
      </c>
    </row>
    <row r="137" spans="1:12">
      <c r="A137" s="796" t="s">
        <v>316</v>
      </c>
      <c r="B137" s="244" t="s">
        <v>317</v>
      </c>
      <c r="C137" s="255" t="s">
        <v>196</v>
      </c>
      <c r="D137" s="796">
        <v>2</v>
      </c>
      <c r="E137" s="796">
        <v>3</v>
      </c>
      <c r="F137" s="796">
        <v>4</v>
      </c>
      <c r="G137" s="805">
        <v>4</v>
      </c>
      <c r="H137" s="805">
        <v>4</v>
      </c>
      <c r="I137" s="805">
        <v>4</v>
      </c>
      <c r="J137" s="805">
        <v>4</v>
      </c>
      <c r="K137" s="805">
        <v>0</v>
      </c>
      <c r="L137" s="805">
        <f t="shared" si="7"/>
        <v>25</v>
      </c>
    </row>
    <row r="138" spans="1:12">
      <c r="A138" s="796" t="s">
        <v>318</v>
      </c>
      <c r="B138" s="244" t="s">
        <v>319</v>
      </c>
      <c r="C138" s="255" t="s">
        <v>196</v>
      </c>
      <c r="D138" s="796">
        <v>1</v>
      </c>
      <c r="E138" s="796">
        <v>1</v>
      </c>
      <c r="F138" s="796">
        <v>2</v>
      </c>
      <c r="G138" s="805">
        <v>1</v>
      </c>
      <c r="H138" s="805">
        <v>1</v>
      </c>
      <c r="I138" s="805">
        <v>1</v>
      </c>
      <c r="J138" s="805">
        <v>1</v>
      </c>
      <c r="K138" s="805">
        <v>0</v>
      </c>
      <c r="L138" s="805">
        <f t="shared" si="7"/>
        <v>8</v>
      </c>
    </row>
    <row r="139" spans="1:12">
      <c r="A139" s="796" t="s">
        <v>320</v>
      </c>
      <c r="B139" s="244" t="s">
        <v>321</v>
      </c>
      <c r="C139" s="255" t="s">
        <v>196</v>
      </c>
      <c r="D139" s="796">
        <v>1</v>
      </c>
      <c r="E139" s="796">
        <v>2</v>
      </c>
      <c r="F139" s="796">
        <v>1</v>
      </c>
      <c r="G139" s="805">
        <v>1</v>
      </c>
      <c r="H139" s="805">
        <v>2</v>
      </c>
      <c r="I139" s="805">
        <v>1</v>
      </c>
      <c r="J139" s="805">
        <v>2</v>
      </c>
      <c r="K139" s="805">
        <v>0</v>
      </c>
      <c r="L139" s="805">
        <f t="shared" si="7"/>
        <v>10</v>
      </c>
    </row>
    <row r="140" spans="1:12">
      <c r="A140" s="796" t="s">
        <v>322</v>
      </c>
      <c r="B140" s="244" t="s">
        <v>323</v>
      </c>
      <c r="C140" s="255" t="s">
        <v>196</v>
      </c>
      <c r="D140" s="796">
        <v>2</v>
      </c>
      <c r="E140" s="796">
        <v>3</v>
      </c>
      <c r="F140" s="796">
        <v>5</v>
      </c>
      <c r="G140" s="805">
        <v>5</v>
      </c>
      <c r="H140" s="805">
        <v>2</v>
      </c>
      <c r="I140" s="805">
        <v>3</v>
      </c>
      <c r="J140" s="805">
        <v>3</v>
      </c>
      <c r="K140" s="805">
        <v>0</v>
      </c>
      <c r="L140" s="805">
        <f t="shared" si="7"/>
        <v>23</v>
      </c>
    </row>
    <row r="141" spans="1:12" ht="22.5">
      <c r="A141" s="796" t="s">
        <v>324</v>
      </c>
      <c r="B141" s="244" t="s">
        <v>325</v>
      </c>
      <c r="C141" s="255" t="s">
        <v>196</v>
      </c>
      <c r="D141" s="796">
        <v>19</v>
      </c>
      <c r="E141" s="796">
        <v>20</v>
      </c>
      <c r="F141" s="796">
        <v>22</v>
      </c>
      <c r="G141" s="805">
        <v>21</v>
      </c>
      <c r="H141" s="805">
        <v>17</v>
      </c>
      <c r="I141" s="805">
        <v>18</v>
      </c>
      <c r="J141" s="805">
        <v>15</v>
      </c>
      <c r="K141" s="805">
        <v>0</v>
      </c>
      <c r="L141" s="805">
        <f t="shared" si="7"/>
        <v>132</v>
      </c>
    </row>
    <row r="142" spans="1:12">
      <c r="A142" s="796" t="s">
        <v>326</v>
      </c>
      <c r="B142" s="269" t="s">
        <v>327</v>
      </c>
      <c r="C142" s="255" t="s">
        <v>196</v>
      </c>
      <c r="D142" s="796">
        <v>1</v>
      </c>
      <c r="E142" s="796">
        <v>1</v>
      </c>
      <c r="F142" s="796">
        <v>1</v>
      </c>
      <c r="G142" s="805">
        <v>1</v>
      </c>
      <c r="H142" s="805">
        <v>1</v>
      </c>
      <c r="I142" s="805">
        <v>1</v>
      </c>
      <c r="J142" s="805">
        <v>1</v>
      </c>
      <c r="K142" s="805">
        <v>0</v>
      </c>
      <c r="L142" s="805">
        <f t="shared" si="7"/>
        <v>7</v>
      </c>
    </row>
    <row r="143" spans="1:12">
      <c r="A143" s="796" t="s">
        <v>329</v>
      </c>
      <c r="B143" s="444"/>
      <c r="C143" s="796"/>
      <c r="D143" s="796"/>
      <c r="E143" s="796"/>
      <c r="F143" s="796"/>
      <c r="G143" s="805"/>
      <c r="H143" s="805"/>
      <c r="I143" s="805"/>
      <c r="J143" s="805"/>
      <c r="K143" s="805"/>
      <c r="L143" s="805"/>
    </row>
    <row r="144" spans="1:12">
      <c r="A144" s="796" t="s">
        <v>338</v>
      </c>
      <c r="B144" s="439" t="s">
        <v>418</v>
      </c>
      <c r="C144" s="796"/>
      <c r="D144" s="796"/>
      <c r="E144" s="796"/>
      <c r="F144" s="796"/>
      <c r="G144" s="151"/>
      <c r="H144" s="151"/>
      <c r="I144" s="151"/>
      <c r="J144" s="151"/>
      <c r="K144" s="151"/>
      <c r="L144" s="805"/>
    </row>
    <row r="145" spans="1:12">
      <c r="A145" s="796" t="s">
        <v>340</v>
      </c>
      <c r="B145" s="444" t="s">
        <v>1126</v>
      </c>
      <c r="C145" s="796" t="s">
        <v>102</v>
      </c>
      <c r="D145" s="796">
        <v>0</v>
      </c>
      <c r="E145" s="796">
        <v>0</v>
      </c>
      <c r="F145" s="796">
        <v>0</v>
      </c>
      <c r="G145" s="151">
        <v>0</v>
      </c>
      <c r="H145" s="151">
        <v>0</v>
      </c>
      <c r="I145" s="151">
        <v>0</v>
      </c>
      <c r="J145" s="151">
        <v>0</v>
      </c>
      <c r="K145" s="151">
        <v>1</v>
      </c>
      <c r="L145" s="805">
        <f t="shared" si="7"/>
        <v>1</v>
      </c>
    </row>
    <row r="146" spans="1:12" ht="33.75">
      <c r="A146" s="796" t="s">
        <v>342</v>
      </c>
      <c r="B146" s="226" t="s">
        <v>424</v>
      </c>
      <c r="C146" s="255" t="s">
        <v>61</v>
      </c>
      <c r="D146" s="796">
        <v>0</v>
      </c>
      <c r="E146" s="796">
        <v>0</v>
      </c>
      <c r="F146" s="796">
        <v>0</v>
      </c>
      <c r="G146" s="151">
        <v>0</v>
      </c>
      <c r="H146" s="151">
        <v>0</v>
      </c>
      <c r="I146" s="151">
        <v>0</v>
      </c>
      <c r="J146" s="151">
        <v>0</v>
      </c>
      <c r="K146" s="151">
        <v>15.65</v>
      </c>
      <c r="L146" s="805">
        <f t="shared" si="7"/>
        <v>15.65</v>
      </c>
    </row>
    <row r="147" spans="1:12" ht="33.75">
      <c r="A147" s="796" t="s">
        <v>344</v>
      </c>
      <c r="B147" s="226" t="s">
        <v>205</v>
      </c>
      <c r="C147" s="255" t="s">
        <v>61</v>
      </c>
      <c r="D147" s="796">
        <v>0</v>
      </c>
      <c r="E147" s="796">
        <v>0</v>
      </c>
      <c r="F147" s="796">
        <v>0</v>
      </c>
      <c r="G147" s="151">
        <v>0</v>
      </c>
      <c r="H147" s="151">
        <v>0</v>
      </c>
      <c r="I147" s="151">
        <v>0</v>
      </c>
      <c r="J147" s="151">
        <v>0</v>
      </c>
      <c r="K147" s="151">
        <v>3.22</v>
      </c>
      <c r="L147" s="805">
        <f t="shared" si="7"/>
        <v>3.22</v>
      </c>
    </row>
    <row r="148" spans="1:12" ht="45">
      <c r="A148" s="796" t="s">
        <v>346</v>
      </c>
      <c r="B148" s="226" t="s">
        <v>428</v>
      </c>
      <c r="C148" s="255" t="s">
        <v>61</v>
      </c>
      <c r="D148" s="796">
        <v>0</v>
      </c>
      <c r="E148" s="796">
        <v>0</v>
      </c>
      <c r="F148" s="796">
        <v>0</v>
      </c>
      <c r="G148" s="151">
        <v>0</v>
      </c>
      <c r="H148" s="151">
        <v>0</v>
      </c>
      <c r="I148" s="151">
        <v>0</v>
      </c>
      <c r="J148" s="151">
        <v>0</v>
      </c>
      <c r="K148" s="151">
        <v>0</v>
      </c>
      <c r="L148" s="805">
        <f t="shared" si="7"/>
        <v>0</v>
      </c>
    </row>
    <row r="149" spans="1:12" ht="22.5">
      <c r="A149" s="796" t="s">
        <v>348</v>
      </c>
      <c r="B149" s="226" t="s">
        <v>775</v>
      </c>
      <c r="C149" s="286" t="s">
        <v>196</v>
      </c>
      <c r="D149" s="796">
        <v>0</v>
      </c>
      <c r="E149" s="796">
        <v>0</v>
      </c>
      <c r="F149" s="796">
        <v>0</v>
      </c>
      <c r="G149" s="151">
        <v>0</v>
      </c>
      <c r="H149" s="151">
        <v>0</v>
      </c>
      <c r="I149" s="151">
        <v>0</v>
      </c>
      <c r="J149" s="151">
        <v>0</v>
      </c>
      <c r="K149" s="151">
        <v>0</v>
      </c>
      <c r="L149" s="805">
        <f t="shared" si="7"/>
        <v>0</v>
      </c>
    </row>
    <row r="150" spans="1:12" ht="22.5">
      <c r="A150" s="796" t="s">
        <v>350</v>
      </c>
      <c r="B150" s="226" t="s">
        <v>434</v>
      </c>
      <c r="C150" s="255" t="s">
        <v>196</v>
      </c>
      <c r="D150" s="796">
        <v>0</v>
      </c>
      <c r="E150" s="796">
        <v>0</v>
      </c>
      <c r="F150" s="796">
        <v>0</v>
      </c>
      <c r="G150" s="151">
        <v>0</v>
      </c>
      <c r="H150" s="151">
        <v>0</v>
      </c>
      <c r="I150" s="151">
        <v>0</v>
      </c>
      <c r="J150" s="151">
        <v>0</v>
      </c>
      <c r="K150" s="151">
        <v>1</v>
      </c>
      <c r="L150" s="805">
        <f t="shared" si="7"/>
        <v>1</v>
      </c>
    </row>
    <row r="151" spans="1:12" ht="22.5">
      <c r="A151" s="796" t="s">
        <v>353</v>
      </c>
      <c r="B151" s="226" t="s">
        <v>1127</v>
      </c>
      <c r="C151" s="286" t="s">
        <v>196</v>
      </c>
      <c r="D151" s="796">
        <v>0</v>
      </c>
      <c r="E151" s="796">
        <v>0</v>
      </c>
      <c r="F151" s="796">
        <v>0</v>
      </c>
      <c r="G151" s="151">
        <v>0</v>
      </c>
      <c r="H151" s="151">
        <v>0</v>
      </c>
      <c r="I151" s="151">
        <v>0</v>
      </c>
      <c r="J151" s="151">
        <v>0</v>
      </c>
      <c r="K151" s="151">
        <v>3</v>
      </c>
      <c r="L151" s="805">
        <f t="shared" si="7"/>
        <v>3</v>
      </c>
    </row>
    <row r="152" spans="1:12" ht="22.5">
      <c r="A152" s="796" t="s">
        <v>1128</v>
      </c>
      <c r="B152" s="226" t="s">
        <v>1129</v>
      </c>
      <c r="C152" s="286" t="s">
        <v>196</v>
      </c>
      <c r="D152" s="796">
        <v>0</v>
      </c>
      <c r="E152" s="796">
        <v>0</v>
      </c>
      <c r="F152" s="796">
        <v>0</v>
      </c>
      <c r="G152" s="151">
        <v>0</v>
      </c>
      <c r="H152" s="151">
        <v>0</v>
      </c>
      <c r="I152" s="151">
        <v>0</v>
      </c>
      <c r="J152" s="151">
        <v>0</v>
      </c>
      <c r="K152" s="151">
        <v>0</v>
      </c>
      <c r="L152" s="805">
        <f t="shared" si="7"/>
        <v>0</v>
      </c>
    </row>
    <row r="153" spans="1:12" ht="22.5">
      <c r="A153" s="796" t="s">
        <v>1130</v>
      </c>
      <c r="B153" s="226" t="s">
        <v>446</v>
      </c>
      <c r="C153" s="255" t="s">
        <v>196</v>
      </c>
      <c r="D153" s="796">
        <v>0</v>
      </c>
      <c r="E153" s="796">
        <v>0</v>
      </c>
      <c r="F153" s="796">
        <v>0</v>
      </c>
      <c r="G153" s="151">
        <v>0</v>
      </c>
      <c r="H153" s="151">
        <v>0</v>
      </c>
      <c r="I153" s="151">
        <v>0</v>
      </c>
      <c r="J153" s="151">
        <v>0</v>
      </c>
      <c r="K153" s="151">
        <v>0</v>
      </c>
      <c r="L153" s="805">
        <f t="shared" si="7"/>
        <v>0</v>
      </c>
    </row>
    <row r="154" spans="1:12" ht="33.75">
      <c r="A154" s="796" t="s">
        <v>1131</v>
      </c>
      <c r="B154" s="226" t="s">
        <v>449</v>
      </c>
      <c r="C154" s="255" t="s">
        <v>196</v>
      </c>
      <c r="D154" s="796">
        <v>0</v>
      </c>
      <c r="E154" s="796">
        <v>0</v>
      </c>
      <c r="F154" s="796">
        <v>0</v>
      </c>
      <c r="G154" s="151">
        <v>0</v>
      </c>
      <c r="H154" s="151">
        <v>0</v>
      </c>
      <c r="I154" s="151">
        <v>0</v>
      </c>
      <c r="J154" s="151">
        <v>0</v>
      </c>
      <c r="K154" s="151">
        <v>1</v>
      </c>
      <c r="L154" s="805">
        <f t="shared" si="7"/>
        <v>1</v>
      </c>
    </row>
    <row r="155" spans="1:12" ht="33.75">
      <c r="A155" s="796" t="s">
        <v>1132</v>
      </c>
      <c r="B155" s="226" t="s">
        <v>452</v>
      </c>
      <c r="C155" s="255" t="s">
        <v>196</v>
      </c>
      <c r="D155" s="796">
        <v>0</v>
      </c>
      <c r="E155" s="796">
        <v>0</v>
      </c>
      <c r="F155" s="796">
        <v>0</v>
      </c>
      <c r="G155" s="151">
        <v>0</v>
      </c>
      <c r="H155" s="151">
        <v>0</v>
      </c>
      <c r="I155" s="151">
        <v>0</v>
      </c>
      <c r="J155" s="151">
        <v>0</v>
      </c>
      <c r="K155" s="151">
        <v>1</v>
      </c>
      <c r="L155" s="805">
        <f t="shared" si="7"/>
        <v>1</v>
      </c>
    </row>
    <row r="156" spans="1:12" ht="22.5">
      <c r="A156" s="796" t="s">
        <v>1133</v>
      </c>
      <c r="B156" s="226" t="s">
        <v>213</v>
      </c>
      <c r="C156" s="255" t="s">
        <v>196</v>
      </c>
      <c r="D156" s="796">
        <v>0</v>
      </c>
      <c r="E156" s="796">
        <v>0</v>
      </c>
      <c r="F156" s="796">
        <v>0</v>
      </c>
      <c r="G156" s="151">
        <v>0</v>
      </c>
      <c r="H156" s="151">
        <v>0</v>
      </c>
      <c r="I156" s="151">
        <v>0</v>
      </c>
      <c r="J156" s="151">
        <v>0</v>
      </c>
      <c r="K156" s="151">
        <v>1</v>
      </c>
      <c r="L156" s="805">
        <f t="shared" si="7"/>
        <v>1</v>
      </c>
    </row>
    <row r="157" spans="1:12" ht="45">
      <c r="A157" s="796" t="s">
        <v>1134</v>
      </c>
      <c r="B157" s="226" t="s">
        <v>456</v>
      </c>
      <c r="C157" s="806" t="s">
        <v>196</v>
      </c>
      <c r="D157" s="796">
        <v>0</v>
      </c>
      <c r="E157" s="796">
        <v>0</v>
      </c>
      <c r="F157" s="796">
        <v>0</v>
      </c>
      <c r="G157" s="151">
        <v>0</v>
      </c>
      <c r="H157" s="151">
        <v>0</v>
      </c>
      <c r="I157" s="151">
        <v>0</v>
      </c>
      <c r="J157" s="151">
        <v>0</v>
      </c>
      <c r="K157" s="151">
        <v>4</v>
      </c>
      <c r="L157" s="805">
        <f t="shared" si="7"/>
        <v>4</v>
      </c>
    </row>
    <row r="158" spans="1:12" ht="45">
      <c r="A158" s="796" t="s">
        <v>1135</v>
      </c>
      <c r="B158" s="226" t="s">
        <v>216</v>
      </c>
      <c r="C158" s="806" t="s">
        <v>217</v>
      </c>
      <c r="D158" s="796">
        <v>0</v>
      </c>
      <c r="E158" s="796">
        <v>0</v>
      </c>
      <c r="F158" s="796">
        <v>0</v>
      </c>
      <c r="G158" s="151">
        <v>0</v>
      </c>
      <c r="H158" s="151">
        <v>0</v>
      </c>
      <c r="I158" s="151">
        <v>0</v>
      </c>
      <c r="J158" s="151">
        <v>0</v>
      </c>
      <c r="K158" s="151">
        <v>1</v>
      </c>
      <c r="L158" s="805">
        <f t="shared" si="7"/>
        <v>1</v>
      </c>
    </row>
    <row r="159" spans="1:12" ht="45">
      <c r="A159" s="796" t="s">
        <v>1136</v>
      </c>
      <c r="B159" s="226" t="s">
        <v>459</v>
      </c>
      <c r="C159" s="255"/>
      <c r="D159" s="796">
        <v>0</v>
      </c>
      <c r="E159" s="796">
        <v>0</v>
      </c>
      <c r="F159" s="796">
        <v>0</v>
      </c>
      <c r="G159" s="151">
        <v>0</v>
      </c>
      <c r="H159" s="151">
        <v>0</v>
      </c>
      <c r="I159" s="151">
        <v>0</v>
      </c>
      <c r="J159" s="151">
        <v>0</v>
      </c>
      <c r="K159" s="151">
        <v>1</v>
      </c>
      <c r="L159" s="805">
        <f t="shared" si="7"/>
        <v>1</v>
      </c>
    </row>
    <row r="160" spans="1:12" ht="22.5">
      <c r="A160" s="796" t="s">
        <v>1137</v>
      </c>
      <c r="B160" s="226" t="s">
        <v>1138</v>
      </c>
      <c r="C160" s="286" t="s">
        <v>196</v>
      </c>
      <c r="D160" s="796">
        <v>0</v>
      </c>
      <c r="E160" s="796">
        <v>0</v>
      </c>
      <c r="F160" s="796">
        <v>0</v>
      </c>
      <c r="G160" s="151">
        <v>0</v>
      </c>
      <c r="H160" s="151">
        <v>0</v>
      </c>
      <c r="I160" s="151">
        <v>0</v>
      </c>
      <c r="J160" s="151">
        <v>0</v>
      </c>
      <c r="K160" s="151">
        <v>1</v>
      </c>
      <c r="L160" s="805">
        <f t="shared" si="7"/>
        <v>1</v>
      </c>
    </row>
    <row r="161" spans="1:12" ht="22.5">
      <c r="A161" s="796" t="s">
        <v>1139</v>
      </c>
      <c r="B161" s="226" t="s">
        <v>1140</v>
      </c>
      <c r="C161" s="286" t="s">
        <v>196</v>
      </c>
      <c r="D161" s="796">
        <v>0</v>
      </c>
      <c r="E161" s="796">
        <v>0</v>
      </c>
      <c r="F161" s="796">
        <v>0</v>
      </c>
      <c r="G161" s="151">
        <v>0</v>
      </c>
      <c r="H161" s="151">
        <v>0</v>
      </c>
      <c r="I161" s="151">
        <v>0</v>
      </c>
      <c r="J161" s="151">
        <v>0</v>
      </c>
      <c r="K161" s="151">
        <v>1</v>
      </c>
      <c r="L161" s="805">
        <f t="shared" si="7"/>
        <v>1</v>
      </c>
    </row>
    <row r="162" spans="1:12">
      <c r="A162" s="796" t="s">
        <v>1141</v>
      </c>
      <c r="B162" s="226" t="s">
        <v>1142</v>
      </c>
      <c r="C162" s="255" t="s">
        <v>196</v>
      </c>
      <c r="D162" s="796">
        <v>0</v>
      </c>
      <c r="E162" s="796">
        <v>0</v>
      </c>
      <c r="F162" s="796">
        <v>0</v>
      </c>
      <c r="G162" s="151">
        <v>0</v>
      </c>
      <c r="H162" s="151">
        <v>0</v>
      </c>
      <c r="I162" s="151">
        <v>0</v>
      </c>
      <c r="J162" s="151">
        <v>0</v>
      </c>
      <c r="K162" s="151">
        <v>2</v>
      </c>
      <c r="L162" s="805">
        <f t="shared" si="7"/>
        <v>2</v>
      </c>
    </row>
    <row r="163" spans="1:12">
      <c r="A163" s="796" t="s">
        <v>1143</v>
      </c>
      <c r="B163" s="226" t="s">
        <v>208</v>
      </c>
      <c r="C163" s="255" t="s">
        <v>196</v>
      </c>
      <c r="D163" s="796">
        <v>0</v>
      </c>
      <c r="E163" s="796">
        <v>0</v>
      </c>
      <c r="F163" s="796">
        <v>0</v>
      </c>
      <c r="G163" s="151">
        <v>0</v>
      </c>
      <c r="H163" s="151">
        <v>0</v>
      </c>
      <c r="I163" s="151">
        <v>0</v>
      </c>
      <c r="J163" s="151">
        <v>0</v>
      </c>
      <c r="K163" s="151">
        <v>1</v>
      </c>
      <c r="L163" s="805">
        <f t="shared" si="7"/>
        <v>1</v>
      </c>
    </row>
    <row r="164" spans="1:12" ht="22.5">
      <c r="A164" s="796" t="s">
        <v>1144</v>
      </c>
      <c r="B164" s="226" t="s">
        <v>1145</v>
      </c>
      <c r="C164" s="255" t="s">
        <v>196</v>
      </c>
      <c r="D164" s="796">
        <v>0</v>
      </c>
      <c r="E164" s="796">
        <v>0</v>
      </c>
      <c r="F164" s="796">
        <v>0</v>
      </c>
      <c r="G164" s="151">
        <v>0</v>
      </c>
      <c r="H164" s="151">
        <v>0</v>
      </c>
      <c r="I164" s="151">
        <v>0</v>
      </c>
      <c r="J164" s="151">
        <v>0</v>
      </c>
      <c r="K164" s="151">
        <v>1</v>
      </c>
      <c r="L164" s="805">
        <f t="shared" si="7"/>
        <v>1</v>
      </c>
    </row>
    <row r="165" spans="1:12" ht="22.5">
      <c r="A165" s="796" t="s">
        <v>1146</v>
      </c>
      <c r="B165" s="226" t="s">
        <v>1147</v>
      </c>
      <c r="C165" s="255" t="s">
        <v>196</v>
      </c>
      <c r="D165" s="796">
        <v>0</v>
      </c>
      <c r="E165" s="796">
        <v>0</v>
      </c>
      <c r="F165" s="796">
        <v>0</v>
      </c>
      <c r="G165" s="151">
        <v>0</v>
      </c>
      <c r="H165" s="151">
        <v>0</v>
      </c>
      <c r="I165" s="151">
        <v>0</v>
      </c>
      <c r="J165" s="151">
        <v>0</v>
      </c>
      <c r="K165" s="151">
        <v>1</v>
      </c>
      <c r="L165" s="805">
        <f t="shared" si="7"/>
        <v>1</v>
      </c>
    </row>
    <row r="166" spans="1:12" ht="22.5">
      <c r="A166" s="796" t="s">
        <v>1148</v>
      </c>
      <c r="B166" s="226" t="s">
        <v>1149</v>
      </c>
      <c r="C166" s="255" t="s">
        <v>196</v>
      </c>
      <c r="D166" s="796">
        <v>0</v>
      </c>
      <c r="E166" s="796">
        <v>0</v>
      </c>
      <c r="F166" s="796">
        <v>0</v>
      </c>
      <c r="G166" s="151">
        <v>0</v>
      </c>
      <c r="H166" s="151">
        <v>0</v>
      </c>
      <c r="I166" s="151">
        <v>0</v>
      </c>
      <c r="J166" s="151">
        <v>0</v>
      </c>
      <c r="K166" s="151">
        <v>1</v>
      </c>
      <c r="L166" s="805">
        <f t="shared" si="7"/>
        <v>1</v>
      </c>
    </row>
    <row r="167" spans="1:12">
      <c r="A167" s="796" t="s">
        <v>1150</v>
      </c>
      <c r="B167" s="226" t="s">
        <v>790</v>
      </c>
      <c r="C167" s="255" t="s">
        <v>196</v>
      </c>
      <c r="D167" s="796">
        <v>0</v>
      </c>
      <c r="E167" s="796">
        <v>0</v>
      </c>
      <c r="F167" s="796">
        <v>0</v>
      </c>
      <c r="G167" s="151">
        <v>0</v>
      </c>
      <c r="H167" s="151">
        <v>0</v>
      </c>
      <c r="I167" s="151">
        <v>0</v>
      </c>
      <c r="J167" s="151">
        <v>0</v>
      </c>
      <c r="K167" s="151">
        <v>5</v>
      </c>
      <c r="L167" s="805">
        <f t="shared" si="7"/>
        <v>5</v>
      </c>
    </row>
    <row r="168" spans="1:12">
      <c r="A168" s="796" t="s">
        <v>1151</v>
      </c>
      <c r="B168" s="226" t="s">
        <v>211</v>
      </c>
      <c r="C168" s="255" t="s">
        <v>196</v>
      </c>
      <c r="D168" s="796">
        <v>0</v>
      </c>
      <c r="E168" s="796">
        <v>0</v>
      </c>
      <c r="F168" s="796">
        <v>0</v>
      </c>
      <c r="G168" s="151">
        <v>0</v>
      </c>
      <c r="H168" s="151">
        <v>0</v>
      </c>
      <c r="I168" s="151">
        <v>0</v>
      </c>
      <c r="J168" s="151">
        <v>0</v>
      </c>
      <c r="K168" s="151">
        <v>1</v>
      </c>
      <c r="L168" s="805">
        <f t="shared" si="7"/>
        <v>1</v>
      </c>
    </row>
    <row r="169" spans="1:12">
      <c r="A169" s="796" t="s">
        <v>1152</v>
      </c>
      <c r="B169" s="226" t="s">
        <v>1153</v>
      </c>
      <c r="C169" s="255" t="s">
        <v>196</v>
      </c>
      <c r="D169" s="796">
        <v>0</v>
      </c>
      <c r="E169" s="796">
        <v>0</v>
      </c>
      <c r="F169" s="796">
        <v>0</v>
      </c>
      <c r="G169" s="151">
        <v>0</v>
      </c>
      <c r="H169" s="151">
        <v>0</v>
      </c>
      <c r="I169" s="151">
        <v>0</v>
      </c>
      <c r="J169" s="151">
        <v>0</v>
      </c>
      <c r="K169" s="151">
        <v>1</v>
      </c>
      <c r="L169" s="805">
        <f t="shared" si="7"/>
        <v>1</v>
      </c>
    </row>
    <row r="170" spans="1:12">
      <c r="A170" s="796" t="s">
        <v>1154</v>
      </c>
      <c r="B170" s="226" t="s">
        <v>796</v>
      </c>
      <c r="C170" s="286" t="s">
        <v>196</v>
      </c>
      <c r="D170" s="796">
        <v>0</v>
      </c>
      <c r="E170" s="796">
        <v>0</v>
      </c>
      <c r="F170" s="796">
        <v>0</v>
      </c>
      <c r="G170" s="151">
        <v>0</v>
      </c>
      <c r="H170" s="151">
        <v>0</v>
      </c>
      <c r="I170" s="151">
        <v>0</v>
      </c>
      <c r="J170" s="151">
        <v>0</v>
      </c>
      <c r="K170" s="151">
        <v>1</v>
      </c>
      <c r="L170" s="805">
        <f t="shared" ref="L170" si="8">SUM(D170:K170)</f>
        <v>1</v>
      </c>
    </row>
    <row r="171" spans="1:12">
      <c r="B171" s="807"/>
      <c r="C171" s="808"/>
      <c r="L171" s="809"/>
    </row>
    <row r="172" spans="1:12">
      <c r="A172" s="810"/>
      <c r="B172" s="811"/>
      <c r="C172" s="810"/>
      <c r="D172" s="810"/>
    </row>
    <row r="173" spans="1:12">
      <c r="A173" s="810"/>
      <c r="B173" s="811"/>
      <c r="C173" s="810"/>
      <c r="D173" s="810"/>
    </row>
    <row r="174" spans="1:12">
      <c r="A174" s="812"/>
      <c r="B174" s="812" t="s">
        <v>1155</v>
      </c>
      <c r="C174" s="813"/>
      <c r="D174" s="813"/>
    </row>
    <row r="175" spans="1:12" ht="33.75">
      <c r="A175" s="796" t="s">
        <v>1156</v>
      </c>
      <c r="B175" s="814" t="s">
        <v>1157</v>
      </c>
      <c r="C175" s="813"/>
      <c r="D175" s="813"/>
    </row>
    <row r="176" spans="1:12">
      <c r="A176" s="796" t="s">
        <v>1158</v>
      </c>
      <c r="B176" s="814" t="s">
        <v>1159</v>
      </c>
      <c r="C176" s="813"/>
      <c r="D176" s="813"/>
    </row>
    <row r="177" spans="1:7">
      <c r="A177" s="810"/>
      <c r="B177" s="811"/>
      <c r="C177" s="810"/>
      <c r="D177" s="810"/>
    </row>
    <row r="178" spans="1:7">
      <c r="A178" s="801"/>
      <c r="B178" s="815" t="s">
        <v>1160</v>
      </c>
      <c r="C178" s="801"/>
      <c r="D178" s="801"/>
    </row>
    <row r="179" spans="1:7">
      <c r="A179" s="816"/>
      <c r="B179" s="817" t="s">
        <v>1161</v>
      </c>
      <c r="C179" s="796" t="s">
        <v>61</v>
      </c>
      <c r="D179" s="796" t="s">
        <v>1162</v>
      </c>
      <c r="E179" s="151" t="s">
        <v>61</v>
      </c>
      <c r="F179" s="796" t="s">
        <v>1163</v>
      </c>
      <c r="G179" s="796" t="s">
        <v>1164</v>
      </c>
    </row>
    <row r="180" spans="1:7">
      <c r="A180" s="796"/>
      <c r="B180" s="818" t="s">
        <v>1165</v>
      </c>
      <c r="C180" s="796">
        <v>15.65</v>
      </c>
      <c r="D180" s="796">
        <f>C180/6</f>
        <v>2.6083333333333334</v>
      </c>
      <c r="E180" s="796">
        <v>18</v>
      </c>
      <c r="F180" s="796">
        <v>3</v>
      </c>
      <c r="G180" s="796">
        <v>3</v>
      </c>
    </row>
    <row r="181" spans="1:7">
      <c r="A181" s="796"/>
      <c r="B181" s="818" t="s">
        <v>1166</v>
      </c>
      <c r="C181" s="796">
        <f>141.9+3.22</f>
        <v>145.12</v>
      </c>
      <c r="D181" s="796">
        <f>C181/6</f>
        <v>24.186666666666667</v>
      </c>
      <c r="E181" s="796">
        <f>6*24</f>
        <v>144</v>
      </c>
      <c r="F181" s="819">
        <v>25</v>
      </c>
      <c r="G181" s="151">
        <v>3</v>
      </c>
    </row>
    <row r="182" spans="1:7">
      <c r="A182" s="796"/>
      <c r="B182" s="820" t="s">
        <v>1167</v>
      </c>
      <c r="C182" s="796">
        <v>12</v>
      </c>
      <c r="D182" s="796">
        <v>2</v>
      </c>
      <c r="E182" s="796">
        <v>12</v>
      </c>
      <c r="F182" s="796">
        <v>2</v>
      </c>
      <c r="G182" s="151">
        <v>0</v>
      </c>
    </row>
    <row r="183" spans="1:7">
      <c r="A183" s="796"/>
      <c r="B183" s="820" t="s">
        <v>95</v>
      </c>
      <c r="C183" s="796">
        <v>79.099999999999994</v>
      </c>
      <c r="D183" s="796">
        <f>C183/6</f>
        <v>13.183333333333332</v>
      </c>
      <c r="E183" s="796">
        <f>14*6</f>
        <v>84</v>
      </c>
      <c r="F183" s="796">
        <v>14</v>
      </c>
      <c r="G183" s="151">
        <f>F183/7</f>
        <v>2</v>
      </c>
    </row>
    <row r="184" spans="1:7">
      <c r="A184" s="796"/>
      <c r="B184" s="820" t="s">
        <v>1168</v>
      </c>
      <c r="C184" s="796">
        <v>201.91</v>
      </c>
      <c r="D184" s="796">
        <f>C184/6</f>
        <v>33.651666666666664</v>
      </c>
      <c r="E184" s="796">
        <f>6*34</f>
        <v>204</v>
      </c>
      <c r="F184" s="796">
        <v>34</v>
      </c>
      <c r="G184" s="151">
        <v>5</v>
      </c>
    </row>
    <row r="185" spans="1:7">
      <c r="A185" s="796"/>
      <c r="B185" s="820" t="s">
        <v>1169</v>
      </c>
      <c r="C185" s="796">
        <v>81.739999999999995</v>
      </c>
      <c r="D185" s="796">
        <f>C185/6</f>
        <v>13.623333333333333</v>
      </c>
      <c r="E185" s="796">
        <f>14*6</f>
        <v>84</v>
      </c>
      <c r="F185" s="796">
        <v>14</v>
      </c>
      <c r="G185" s="151">
        <v>3</v>
      </c>
    </row>
    <row r="186" spans="1:7">
      <c r="A186" s="796"/>
      <c r="B186" s="820" t="s">
        <v>76</v>
      </c>
      <c r="C186" s="796">
        <v>109.13</v>
      </c>
      <c r="D186" s="796">
        <f>C186/6</f>
        <v>18.188333333333333</v>
      </c>
      <c r="E186" s="796">
        <f>6*19</f>
        <v>114</v>
      </c>
      <c r="F186" s="796">
        <v>19</v>
      </c>
      <c r="G186" s="151">
        <v>6</v>
      </c>
    </row>
    <row r="187" spans="1:7">
      <c r="A187" s="810"/>
      <c r="B187" s="811"/>
      <c r="C187" s="810"/>
      <c r="D187" s="810"/>
    </row>
    <row r="188" spans="1:7">
      <c r="A188" s="810"/>
      <c r="B188" s="811"/>
      <c r="C188" s="810"/>
      <c r="D188" s="810"/>
    </row>
    <row r="189" spans="1:7">
      <c r="A189" s="796"/>
      <c r="B189" s="796"/>
      <c r="C189" s="1298" t="s">
        <v>1170</v>
      </c>
      <c r="D189" s="1147"/>
      <c r="E189" s="1147"/>
    </row>
    <row r="190" spans="1:7" ht="33.75">
      <c r="A190" s="796"/>
      <c r="B190" s="821" t="s">
        <v>1171</v>
      </c>
      <c r="C190" s="814" t="s">
        <v>1172</v>
      </c>
      <c r="D190" s="814" t="s">
        <v>1173</v>
      </c>
      <c r="E190" s="814" t="s">
        <v>1174</v>
      </c>
    </row>
    <row r="191" spans="1:7">
      <c r="A191" s="796"/>
      <c r="B191" s="796"/>
      <c r="C191" s="814" t="s">
        <v>1175</v>
      </c>
      <c r="D191" s="814" t="s">
        <v>1176</v>
      </c>
      <c r="E191" s="796" t="s">
        <v>1177</v>
      </c>
    </row>
    <row r="192" spans="1:7">
      <c r="A192" s="796"/>
      <c r="B192" s="796" t="s">
        <v>1178</v>
      </c>
      <c r="C192" s="796">
        <v>1</v>
      </c>
      <c r="D192" s="796">
        <v>2</v>
      </c>
      <c r="E192" s="796">
        <v>2</v>
      </c>
    </row>
    <row r="193" spans="1:7">
      <c r="A193" s="796"/>
      <c r="B193" s="796" t="s">
        <v>1179</v>
      </c>
      <c r="C193" s="796">
        <v>2</v>
      </c>
      <c r="D193" s="796">
        <v>4</v>
      </c>
      <c r="E193" s="796">
        <v>0</v>
      </c>
    </row>
    <row r="194" spans="1:7">
      <c r="A194" s="796"/>
      <c r="B194" s="796" t="s">
        <v>1180</v>
      </c>
      <c r="C194" s="796">
        <v>1</v>
      </c>
      <c r="D194" s="796">
        <v>4</v>
      </c>
      <c r="E194" s="796">
        <v>0</v>
      </c>
    </row>
    <row r="195" spans="1:7">
      <c r="A195" s="796"/>
      <c r="B195" s="796" t="s">
        <v>1181</v>
      </c>
      <c r="C195" s="796">
        <v>2</v>
      </c>
      <c r="D195" s="796">
        <v>4</v>
      </c>
      <c r="E195" s="796">
        <v>0</v>
      </c>
    </row>
    <row r="196" spans="1:7">
      <c r="A196" s="796"/>
      <c r="B196" s="796" t="s">
        <v>1182</v>
      </c>
      <c r="C196" s="796">
        <v>2</v>
      </c>
      <c r="D196" s="796">
        <v>4</v>
      </c>
      <c r="E196" s="796">
        <v>0</v>
      </c>
    </row>
    <row r="197" spans="1:7">
      <c r="A197" s="796"/>
      <c r="B197" s="796" t="s">
        <v>1183</v>
      </c>
      <c r="C197" s="796">
        <v>2</v>
      </c>
      <c r="D197" s="796">
        <v>4</v>
      </c>
      <c r="E197" s="796">
        <v>0</v>
      </c>
    </row>
    <row r="198" spans="1:7">
      <c r="A198" s="796"/>
      <c r="B198" s="796" t="s">
        <v>1184</v>
      </c>
      <c r="C198" s="796">
        <v>2</v>
      </c>
      <c r="D198" s="796">
        <v>4</v>
      </c>
      <c r="E198" s="796">
        <v>0</v>
      </c>
    </row>
    <row r="199" spans="1:7">
      <c r="A199" s="796"/>
      <c r="B199" s="822" t="s">
        <v>628</v>
      </c>
      <c r="C199" s="796">
        <f>SUM(C192:C198)</f>
        <v>12</v>
      </c>
      <c r="D199" s="796">
        <f>SUM(D192:D198)</f>
        <v>26</v>
      </c>
      <c r="E199" s="796">
        <f>SUM(E192:E198)</f>
        <v>2</v>
      </c>
    </row>
    <row r="201" spans="1:7">
      <c r="A201" s="796"/>
      <c r="B201" s="280" t="s">
        <v>1185</v>
      </c>
      <c r="C201" s="151"/>
      <c r="D201" s="151"/>
      <c r="E201" s="151"/>
      <c r="F201" s="151"/>
      <c r="G201" s="151"/>
    </row>
    <row r="202" spans="1:7">
      <c r="A202" s="796"/>
      <c r="B202" s="151"/>
      <c r="C202" s="151" t="s">
        <v>1186</v>
      </c>
      <c r="D202" s="151"/>
      <c r="E202" s="151"/>
      <c r="F202" s="151" t="s">
        <v>1187</v>
      </c>
      <c r="G202" s="151" t="s">
        <v>1188</v>
      </c>
    </row>
    <row r="203" spans="1:7">
      <c r="A203" s="796"/>
      <c r="B203" s="151"/>
      <c r="C203" s="151" t="s">
        <v>1189</v>
      </c>
      <c r="D203" s="151" t="s">
        <v>1189</v>
      </c>
      <c r="E203" s="151" t="s">
        <v>540</v>
      </c>
      <c r="F203" s="151" t="s">
        <v>1190</v>
      </c>
      <c r="G203" s="151" t="s">
        <v>1191</v>
      </c>
    </row>
    <row r="204" spans="1:7">
      <c r="A204" s="796"/>
      <c r="B204" s="244" t="s">
        <v>1192</v>
      </c>
      <c r="C204" s="151">
        <v>3</v>
      </c>
      <c r="D204" s="151">
        <v>1</v>
      </c>
      <c r="E204" s="151">
        <v>0.3</v>
      </c>
      <c r="F204" s="151">
        <f>C204*D204</f>
        <v>3</v>
      </c>
      <c r="G204" s="151">
        <f>C204*D204*E204</f>
        <v>0.89999999999999991</v>
      </c>
    </row>
    <row r="205" spans="1:7">
      <c r="A205" s="796"/>
      <c r="B205" s="244" t="s">
        <v>1193</v>
      </c>
      <c r="C205" s="151">
        <v>3</v>
      </c>
      <c r="D205" s="151">
        <v>0.3</v>
      </c>
      <c r="E205" s="151">
        <v>0.3</v>
      </c>
      <c r="F205" s="151"/>
      <c r="G205" s="151">
        <v>0.27</v>
      </c>
    </row>
    <row r="206" spans="1:7">
      <c r="A206" s="796"/>
      <c r="B206" s="244" t="s">
        <v>1194</v>
      </c>
      <c r="C206" s="151">
        <v>0.6</v>
      </c>
      <c r="D206" s="151">
        <v>0.4</v>
      </c>
      <c r="E206" s="151">
        <v>0.5</v>
      </c>
      <c r="F206" s="151"/>
      <c r="G206" s="151">
        <f>C206*D206*E206</f>
        <v>0.12</v>
      </c>
    </row>
    <row r="207" spans="1:7">
      <c r="A207" s="796"/>
      <c r="B207" s="244" t="s">
        <v>1195</v>
      </c>
      <c r="C207" s="151">
        <v>3</v>
      </c>
      <c r="D207" s="151">
        <v>0.5</v>
      </c>
      <c r="E207" s="151"/>
      <c r="F207" s="151">
        <f>C207*D207</f>
        <v>1.5</v>
      </c>
      <c r="G207" s="151"/>
    </row>
    <row r="208" spans="1:7">
      <c r="B208"/>
      <c r="C208"/>
      <c r="D208"/>
      <c r="E208"/>
      <c r="F208"/>
      <c r="G208" s="442">
        <f>SUM(G204:G207)</f>
        <v>1.29</v>
      </c>
    </row>
    <row r="209" spans="1:10">
      <c r="B209" s="280" t="s">
        <v>1185</v>
      </c>
      <c r="C209" s="796"/>
      <c r="D209" s="796" t="s">
        <v>1196</v>
      </c>
      <c r="E209" s="796" t="s">
        <v>1197</v>
      </c>
    </row>
    <row r="210" spans="1:10">
      <c r="B210" s="796" t="s">
        <v>1198</v>
      </c>
      <c r="C210" s="796"/>
      <c r="D210" s="796">
        <v>18</v>
      </c>
      <c r="E210" s="796">
        <v>20</v>
      </c>
    </row>
    <row r="211" spans="1:10">
      <c r="B211" s="1288"/>
      <c r="C211" s="1289"/>
      <c r="D211" s="1290"/>
      <c r="E211" s="796"/>
      <c r="F211" s="823"/>
      <c r="G211" s="9"/>
    </row>
    <row r="212" spans="1:10">
      <c r="B212" s="824"/>
      <c r="C212" s="825"/>
      <c r="D212" s="825"/>
    </row>
    <row r="213" spans="1:10" ht="15" thickBot="1">
      <c r="B213" s="826" t="s">
        <v>1199</v>
      </c>
      <c r="C213" s="825"/>
      <c r="D213" s="825"/>
    </row>
    <row r="214" spans="1:10" ht="34.5" thickBot="1">
      <c r="B214" s="817" t="s">
        <v>1161</v>
      </c>
      <c r="C214" s="827" t="s">
        <v>1200</v>
      </c>
      <c r="D214" s="827" t="s">
        <v>1201</v>
      </c>
      <c r="E214" s="151" t="s">
        <v>1197</v>
      </c>
      <c r="G214" s="828" t="s">
        <v>707</v>
      </c>
      <c r="H214" s="829" t="s">
        <v>1200</v>
      </c>
      <c r="I214" s="830" t="s">
        <v>1201</v>
      </c>
      <c r="J214" s="151" t="s">
        <v>1197</v>
      </c>
    </row>
    <row r="215" spans="1:10">
      <c r="B215" s="818" t="s">
        <v>1165</v>
      </c>
      <c r="C215">
        <v>0.10100000000000001</v>
      </c>
      <c r="D215" s="831">
        <v>6</v>
      </c>
      <c r="E215" s="250">
        <f>C215*3.14*D215</f>
        <v>1.9028400000000003</v>
      </c>
      <c r="G215" s="832" t="s">
        <v>1165</v>
      </c>
      <c r="H215" s="833">
        <v>0.10100000000000001</v>
      </c>
      <c r="I215" s="834">
        <v>1</v>
      </c>
      <c r="J215" s="250">
        <f>H215*3.14*I215</f>
        <v>0.31714000000000003</v>
      </c>
    </row>
    <row r="216" spans="1:10">
      <c r="B216" s="818" t="s">
        <v>1166</v>
      </c>
      <c r="C216">
        <v>7.5999999999999998E-2</v>
      </c>
      <c r="D216" s="831">
        <v>6</v>
      </c>
      <c r="E216" s="250">
        <f t="shared" ref="E216:E221" si="9">C216*3.14*D216</f>
        <v>1.43184</v>
      </c>
      <c r="G216" s="835" t="s">
        <v>1166</v>
      </c>
      <c r="H216" s="836">
        <v>7.5999999999999998E-2</v>
      </c>
      <c r="I216" s="837">
        <v>6</v>
      </c>
      <c r="J216" s="250">
        <f t="shared" ref="J216:J221" si="10">H216*3.14*I216</f>
        <v>1.43184</v>
      </c>
    </row>
    <row r="217" spans="1:10">
      <c r="B217" s="820" t="s">
        <v>1167</v>
      </c>
      <c r="C217">
        <v>6.3500000000000001E-2</v>
      </c>
      <c r="D217" s="831">
        <v>6</v>
      </c>
      <c r="E217" s="250">
        <f t="shared" si="9"/>
        <v>1.1963400000000002</v>
      </c>
      <c r="G217" s="838" t="s">
        <v>1167</v>
      </c>
      <c r="H217" s="836">
        <v>6.3500000000000001E-2</v>
      </c>
      <c r="I217" s="837">
        <v>6</v>
      </c>
      <c r="J217" s="250">
        <f t="shared" si="10"/>
        <v>1.1963400000000002</v>
      </c>
    </row>
    <row r="218" spans="1:10">
      <c r="B218" s="820" t="s">
        <v>95</v>
      </c>
      <c r="C218">
        <v>5.0799999999999998E-2</v>
      </c>
      <c r="D218" s="831">
        <v>6</v>
      </c>
      <c r="E218" s="250">
        <f t="shared" si="9"/>
        <v>0.95707199999999992</v>
      </c>
      <c r="G218" s="839" t="s">
        <v>95</v>
      </c>
      <c r="H218" s="836">
        <v>5.0799999999999998E-2</v>
      </c>
      <c r="I218" s="840">
        <v>51</v>
      </c>
      <c r="J218" s="250">
        <f t="shared" si="10"/>
        <v>8.1351119999999995</v>
      </c>
    </row>
    <row r="219" spans="1:10">
      <c r="B219" s="820" t="s">
        <v>1168</v>
      </c>
      <c r="C219">
        <v>3.8100000000000002E-2</v>
      </c>
      <c r="D219" s="831">
        <v>6</v>
      </c>
      <c r="E219" s="250">
        <f t="shared" si="9"/>
        <v>0.717804</v>
      </c>
      <c r="G219" s="839" t="s">
        <v>1168</v>
      </c>
      <c r="H219" s="836">
        <v>3.8100000000000002E-2</v>
      </c>
      <c r="I219" s="837">
        <v>6</v>
      </c>
      <c r="J219" s="250">
        <f t="shared" si="10"/>
        <v>0.717804</v>
      </c>
    </row>
    <row r="220" spans="1:10">
      <c r="A220" s="810"/>
      <c r="B220" s="820" t="s">
        <v>1169</v>
      </c>
      <c r="C220">
        <v>3.175E-2</v>
      </c>
      <c r="D220" s="796">
        <v>6</v>
      </c>
      <c r="E220" s="250">
        <f t="shared" si="9"/>
        <v>0.59817000000000009</v>
      </c>
      <c r="G220" s="839" t="s">
        <v>1169</v>
      </c>
      <c r="H220" s="836">
        <v>3.175E-2</v>
      </c>
      <c r="I220" s="841">
        <v>6</v>
      </c>
      <c r="J220" s="250">
        <f t="shared" si="10"/>
        <v>0.59817000000000009</v>
      </c>
    </row>
    <row r="221" spans="1:10" ht="15" thickBot="1">
      <c r="A221" s="810"/>
      <c r="B221" s="842" t="s">
        <v>76</v>
      </c>
      <c r="C221">
        <v>2.5399999999999999E-2</v>
      </c>
      <c r="D221" s="843">
        <v>6</v>
      </c>
      <c r="E221" s="844">
        <f t="shared" si="9"/>
        <v>0.47853599999999996</v>
      </c>
      <c r="G221" s="845" t="s">
        <v>76</v>
      </c>
      <c r="H221" s="846">
        <v>2.5399999999999999E-2</v>
      </c>
      <c r="I221" s="841">
        <v>6</v>
      </c>
      <c r="J221" s="250">
        <f t="shared" si="10"/>
        <v>0.47853599999999996</v>
      </c>
    </row>
    <row r="222" spans="1:10" ht="15" thickBot="1">
      <c r="A222" s="847"/>
      <c r="B222" s="848" t="s">
        <v>1202</v>
      </c>
      <c r="C222" s="849"/>
      <c r="D222" s="850"/>
      <c r="E222" s="851">
        <f>SUM(E215:E221)</f>
        <v>7.2826020000000007</v>
      </c>
    </row>
    <row r="223" spans="1:10" ht="15" thickBot="1">
      <c r="A223" s="847"/>
      <c r="B223" s="852" t="s">
        <v>1203</v>
      </c>
      <c r="C223" s="810"/>
      <c r="D223" s="810"/>
      <c r="E223" s="853"/>
      <c r="G223" s="854" t="s">
        <v>1204</v>
      </c>
    </row>
    <row r="224" spans="1:10" ht="15" thickBot="1">
      <c r="A224" s="847"/>
      <c r="B224" s="852"/>
      <c r="C224" s="810"/>
      <c r="D224" s="810"/>
      <c r="E224" s="853"/>
      <c r="G224" s="855" t="s">
        <v>1205</v>
      </c>
      <c r="H224" s="856">
        <v>1.9050000000000001E-2</v>
      </c>
      <c r="I224" s="857">
        <v>60</v>
      </c>
      <c r="J224" s="858">
        <f t="shared" ref="J224" si="11">H224*3.14*I224</f>
        <v>3.5890200000000001</v>
      </c>
    </row>
    <row r="225" spans="1:13" ht="15" thickBot="1">
      <c r="A225" s="847"/>
      <c r="B225" s="859"/>
      <c r="C225" s="860"/>
      <c r="D225" s="860"/>
      <c r="E225" s="861"/>
    </row>
    <row r="226" spans="1:13">
      <c r="A226" s="810"/>
      <c r="B226" s="811"/>
      <c r="C226" s="810"/>
      <c r="D226" s="810"/>
    </row>
    <row r="227" spans="1:13" ht="15" thickBot="1">
      <c r="A227" s="810"/>
      <c r="B227" s="854" t="s">
        <v>1204</v>
      </c>
      <c r="C227"/>
      <c r="D227"/>
      <c r="E227"/>
    </row>
    <row r="228" spans="1:13" ht="15" thickBot="1">
      <c r="A228" s="810"/>
      <c r="B228" s="855" t="s">
        <v>1205</v>
      </c>
      <c r="C228" s="856">
        <v>1.9050000000000001E-2</v>
      </c>
      <c r="D228" s="857">
        <v>3</v>
      </c>
      <c r="E228" s="858">
        <f t="shared" ref="E228" si="12">C228*3.14*D228</f>
        <v>0.179451</v>
      </c>
    </row>
    <row r="229" spans="1:13">
      <c r="A229" s="810"/>
      <c r="B229" s="811"/>
      <c r="C229" s="810"/>
      <c r="D229" s="810"/>
    </row>
    <row r="230" spans="1:13">
      <c r="A230" s="862"/>
      <c r="B230" s="863"/>
      <c r="C230" s="862"/>
      <c r="D230" s="862"/>
      <c r="E230" s="797"/>
      <c r="F230" s="797"/>
      <c r="G230" s="798"/>
      <c r="H230" s="798"/>
      <c r="I230" s="798"/>
      <c r="J230" s="798"/>
      <c r="K230" s="798"/>
      <c r="L230" s="798"/>
    </row>
    <row r="232" spans="1:13" ht="45">
      <c r="A232" s="864"/>
      <c r="B232" s="865" t="s">
        <v>1206</v>
      </c>
      <c r="C232" s="866"/>
      <c r="D232" s="866" t="s">
        <v>12</v>
      </c>
      <c r="E232" s="866" t="s">
        <v>13</v>
      </c>
      <c r="F232" s="866" t="s">
        <v>14</v>
      </c>
      <c r="G232" s="866" t="s">
        <v>15</v>
      </c>
      <c r="H232" s="866" t="s">
        <v>16</v>
      </c>
      <c r="I232" s="866" t="s">
        <v>17</v>
      </c>
      <c r="J232" s="866" t="s">
        <v>18</v>
      </c>
      <c r="K232" s="866" t="s">
        <v>1093</v>
      </c>
      <c r="L232" s="867" t="s">
        <v>628</v>
      </c>
      <c r="M232" s="868" t="s">
        <v>1207</v>
      </c>
    </row>
    <row r="233" spans="1:13">
      <c r="A233" s="869"/>
      <c r="B233" s="869" t="s">
        <v>1208</v>
      </c>
      <c r="C233" s="869" t="s">
        <v>69</v>
      </c>
      <c r="D233" s="870">
        <v>305</v>
      </c>
      <c r="E233" s="870">
        <v>180</v>
      </c>
      <c r="F233" s="870">
        <v>160</v>
      </c>
      <c r="G233" s="657">
        <v>150</v>
      </c>
      <c r="H233" s="657">
        <v>140</v>
      </c>
      <c r="I233" s="657">
        <v>140</v>
      </c>
      <c r="J233" s="657">
        <v>115</v>
      </c>
      <c r="K233" s="657">
        <v>0</v>
      </c>
      <c r="L233" s="657">
        <f>SUM(D233:K233)</f>
        <v>1190</v>
      </c>
      <c r="M233" s="871"/>
    </row>
    <row r="234" spans="1:13" ht="42.75">
      <c r="A234" s="869"/>
      <c r="B234" s="796" t="s">
        <v>1209</v>
      </c>
      <c r="C234" s="869"/>
      <c r="D234" s="796">
        <f>D233/2</f>
        <v>152.5</v>
      </c>
      <c r="E234" s="796">
        <f t="shared" ref="E234:K234" si="13">E233/2</f>
        <v>90</v>
      </c>
      <c r="F234" s="796">
        <f t="shared" si="13"/>
        <v>80</v>
      </c>
      <c r="G234" s="796">
        <f t="shared" si="13"/>
        <v>75</v>
      </c>
      <c r="H234" s="796">
        <f t="shared" si="13"/>
        <v>70</v>
      </c>
      <c r="I234" s="796">
        <f t="shared" si="13"/>
        <v>70</v>
      </c>
      <c r="J234" s="796">
        <f t="shared" si="13"/>
        <v>57.5</v>
      </c>
      <c r="K234" s="796">
        <f t="shared" si="13"/>
        <v>0</v>
      </c>
      <c r="L234" s="151"/>
      <c r="M234" s="872" t="s">
        <v>1210</v>
      </c>
    </row>
    <row r="235" spans="1:13">
      <c r="A235" s="869"/>
      <c r="B235" s="869" t="s">
        <v>1211</v>
      </c>
      <c r="C235" s="869" t="s">
        <v>69</v>
      </c>
      <c r="D235" s="870">
        <v>613</v>
      </c>
      <c r="E235" s="870">
        <v>460</v>
      </c>
      <c r="F235" s="870">
        <v>530</v>
      </c>
      <c r="G235" s="657">
        <v>430</v>
      </c>
      <c r="H235" s="657">
        <v>640</v>
      </c>
      <c r="I235" s="657">
        <v>600</v>
      </c>
      <c r="J235" s="657">
        <v>350</v>
      </c>
      <c r="K235" s="657">
        <v>0</v>
      </c>
      <c r="L235" s="657">
        <f t="shared" ref="L235:L242" si="14">SUM(D235:K235)</f>
        <v>3623</v>
      </c>
      <c r="M235" s="871"/>
    </row>
    <row r="236" spans="1:13" ht="42.75">
      <c r="A236" s="869"/>
      <c r="B236" s="796" t="s">
        <v>1209</v>
      </c>
      <c r="C236" s="869"/>
      <c r="D236" s="796">
        <f>D235/2</f>
        <v>306.5</v>
      </c>
      <c r="E236" s="796">
        <f t="shared" ref="E236:K236" si="15">E235/2</f>
        <v>230</v>
      </c>
      <c r="F236" s="796">
        <f t="shared" si="15"/>
        <v>265</v>
      </c>
      <c r="G236" s="796">
        <f t="shared" si="15"/>
        <v>215</v>
      </c>
      <c r="H236" s="796">
        <f t="shared" si="15"/>
        <v>320</v>
      </c>
      <c r="I236" s="796">
        <f t="shared" si="15"/>
        <v>300</v>
      </c>
      <c r="J236" s="796">
        <f t="shared" si="15"/>
        <v>175</v>
      </c>
      <c r="K236" s="796">
        <f t="shared" si="15"/>
        <v>0</v>
      </c>
      <c r="L236" s="151"/>
      <c r="M236" s="872" t="s">
        <v>1210</v>
      </c>
    </row>
    <row r="237" spans="1:13">
      <c r="A237" s="869"/>
      <c r="B237" s="869" t="s">
        <v>1212</v>
      </c>
      <c r="C237" s="869" t="s">
        <v>69</v>
      </c>
      <c r="D237" s="869">
        <v>466</v>
      </c>
      <c r="E237" s="869">
        <v>315</v>
      </c>
      <c r="F237" s="869">
        <v>340</v>
      </c>
      <c r="G237" s="873">
        <v>280</v>
      </c>
      <c r="H237" s="873">
        <v>350</v>
      </c>
      <c r="I237" s="873">
        <v>330</v>
      </c>
      <c r="J237" s="873">
        <v>205</v>
      </c>
      <c r="K237" s="873">
        <v>0</v>
      </c>
      <c r="L237" s="873">
        <f t="shared" si="14"/>
        <v>2286</v>
      </c>
      <c r="M237" s="871"/>
    </row>
    <row r="238" spans="1:13">
      <c r="A238" s="869"/>
      <c r="B238" s="869" t="s">
        <v>1213</v>
      </c>
      <c r="C238" s="869" t="s">
        <v>736</v>
      </c>
      <c r="D238" s="869">
        <v>103</v>
      </c>
      <c r="E238" s="869">
        <v>70</v>
      </c>
      <c r="F238" s="869">
        <v>63</v>
      </c>
      <c r="G238" s="873">
        <v>61</v>
      </c>
      <c r="H238" s="873">
        <v>81</v>
      </c>
      <c r="I238" s="873">
        <v>70</v>
      </c>
      <c r="J238" s="873">
        <v>41</v>
      </c>
      <c r="K238" s="873">
        <v>0</v>
      </c>
      <c r="L238" s="873">
        <f t="shared" si="14"/>
        <v>489</v>
      </c>
      <c r="M238" s="871"/>
    </row>
    <row r="239" spans="1:13">
      <c r="A239" s="869"/>
      <c r="B239" s="874" t="s">
        <v>1214</v>
      </c>
      <c r="C239" s="869" t="s">
        <v>736</v>
      </c>
      <c r="D239" s="869">
        <v>424</v>
      </c>
      <c r="E239" s="869">
        <v>290</v>
      </c>
      <c r="F239" s="869">
        <v>304</v>
      </c>
      <c r="G239" s="873">
        <v>260</v>
      </c>
      <c r="H239" s="873">
        <v>320</v>
      </c>
      <c r="I239" s="873">
        <v>300</v>
      </c>
      <c r="J239" s="873">
        <v>183</v>
      </c>
      <c r="K239" s="873">
        <v>0</v>
      </c>
      <c r="L239" s="873">
        <f t="shared" si="14"/>
        <v>2081</v>
      </c>
      <c r="M239" s="871"/>
    </row>
    <row r="240" spans="1:13" ht="22.5">
      <c r="A240" s="869"/>
      <c r="B240" s="874" t="s">
        <v>1215</v>
      </c>
      <c r="C240" s="869" t="s">
        <v>736</v>
      </c>
      <c r="D240" s="869">
        <v>424</v>
      </c>
      <c r="E240" s="869">
        <v>290</v>
      </c>
      <c r="F240" s="869">
        <v>304</v>
      </c>
      <c r="G240" s="873">
        <v>260</v>
      </c>
      <c r="H240" s="873">
        <v>320</v>
      </c>
      <c r="I240" s="873">
        <v>300</v>
      </c>
      <c r="J240" s="873">
        <v>183</v>
      </c>
      <c r="K240" s="873">
        <v>0</v>
      </c>
      <c r="L240" s="873">
        <f t="shared" si="14"/>
        <v>2081</v>
      </c>
      <c r="M240" s="871"/>
    </row>
    <row r="241" spans="1:14">
      <c r="A241" s="869"/>
      <c r="B241" s="869" t="s">
        <v>1216</v>
      </c>
      <c r="C241" s="869" t="s">
        <v>736</v>
      </c>
      <c r="D241" s="869">
        <v>23</v>
      </c>
      <c r="E241" s="869">
        <v>13</v>
      </c>
      <c r="F241" s="869">
        <v>26</v>
      </c>
      <c r="G241" s="873">
        <v>13</v>
      </c>
      <c r="H241" s="873">
        <v>14</v>
      </c>
      <c r="I241" s="873">
        <v>20</v>
      </c>
      <c r="J241" s="873">
        <v>15</v>
      </c>
      <c r="K241" s="873">
        <v>0</v>
      </c>
      <c r="L241" s="873">
        <f t="shared" si="14"/>
        <v>124</v>
      </c>
      <c r="M241" s="871"/>
    </row>
    <row r="242" spans="1:14">
      <c r="A242" s="869"/>
      <c r="B242" s="869" t="s">
        <v>1217</v>
      </c>
      <c r="C242" s="869" t="s">
        <v>736</v>
      </c>
      <c r="D242" s="869">
        <v>1</v>
      </c>
      <c r="E242" s="869">
        <v>1</v>
      </c>
      <c r="F242" s="869">
        <v>1</v>
      </c>
      <c r="G242" s="873">
        <v>1</v>
      </c>
      <c r="H242" s="873">
        <v>1</v>
      </c>
      <c r="I242" s="873">
        <v>1</v>
      </c>
      <c r="J242" s="873">
        <v>1</v>
      </c>
      <c r="K242" s="873">
        <v>0</v>
      </c>
      <c r="L242" s="873">
        <f t="shared" si="14"/>
        <v>7</v>
      </c>
      <c r="M242" s="871"/>
    </row>
    <row r="244" spans="1:14" ht="15" thickBot="1"/>
    <row r="245" spans="1:14" ht="15.75" thickBot="1">
      <c r="A245" s="875" t="s">
        <v>356</v>
      </c>
      <c r="B245" s="1291" t="s">
        <v>357</v>
      </c>
      <c r="C245" s="1292"/>
      <c r="D245" s="1292"/>
      <c r="E245" s="1292"/>
      <c r="F245" s="1292"/>
      <c r="G245" s="1292"/>
      <c r="H245" s="1292"/>
      <c r="I245" s="1292"/>
      <c r="J245" s="1292"/>
      <c r="K245" s="1292"/>
      <c r="L245" s="1293"/>
    </row>
    <row r="246" spans="1:14" ht="45">
      <c r="A246" s="875"/>
      <c r="B246" s="876"/>
      <c r="C246" s="877"/>
      <c r="D246" s="877" t="s">
        <v>12</v>
      </c>
      <c r="E246" s="877" t="s">
        <v>13</v>
      </c>
      <c r="F246" s="877" t="s">
        <v>14</v>
      </c>
      <c r="G246" s="877" t="s">
        <v>15</v>
      </c>
      <c r="H246" s="877" t="s">
        <v>16</v>
      </c>
      <c r="I246" s="877" t="s">
        <v>17</v>
      </c>
      <c r="J246" s="877" t="s">
        <v>18</v>
      </c>
      <c r="K246" s="877" t="s">
        <v>1093</v>
      </c>
      <c r="L246" s="878" t="s">
        <v>628</v>
      </c>
    </row>
    <row r="247" spans="1:14" ht="22.5">
      <c r="A247" s="875" t="s">
        <v>368</v>
      </c>
      <c r="B247" s="508" t="s">
        <v>1218</v>
      </c>
      <c r="C247" s="796" t="s">
        <v>69</v>
      </c>
      <c r="D247" s="796">
        <v>307</v>
      </c>
      <c r="E247" s="796">
        <v>230</v>
      </c>
      <c r="F247" s="796">
        <v>265</v>
      </c>
      <c r="G247" s="151">
        <v>215</v>
      </c>
      <c r="H247" s="151">
        <v>320</v>
      </c>
      <c r="I247" s="151">
        <v>300</v>
      </c>
      <c r="J247" s="151">
        <v>175</v>
      </c>
      <c r="K247" s="151">
        <v>0</v>
      </c>
      <c r="L247" s="151">
        <f>SUM(D247:K247)</f>
        <v>1812</v>
      </c>
    </row>
    <row r="248" spans="1:14">
      <c r="B248" s="796" t="s">
        <v>1212</v>
      </c>
      <c r="C248" s="796" t="s">
        <v>69</v>
      </c>
      <c r="D248" s="879">
        <v>307</v>
      </c>
      <c r="E248" s="879">
        <v>230</v>
      </c>
      <c r="F248" s="879">
        <v>265</v>
      </c>
      <c r="G248" s="879">
        <v>215</v>
      </c>
      <c r="H248" s="879">
        <v>320</v>
      </c>
      <c r="I248" s="879">
        <v>300</v>
      </c>
      <c r="J248" s="879">
        <v>175</v>
      </c>
      <c r="K248" s="879">
        <v>0</v>
      </c>
      <c r="L248" s="151">
        <f t="shared" ref="L248:L251" si="16">SUM(D248:K248)</f>
        <v>1812</v>
      </c>
    </row>
    <row r="249" spans="1:14">
      <c r="B249" s="796" t="s">
        <v>1213</v>
      </c>
      <c r="C249" s="796" t="s">
        <v>736</v>
      </c>
      <c r="D249" s="879">
        <v>102</v>
      </c>
      <c r="E249" s="879">
        <v>77</v>
      </c>
      <c r="F249" s="879">
        <v>89</v>
      </c>
      <c r="G249" s="879">
        <v>72</v>
      </c>
      <c r="H249" s="879">
        <v>107</v>
      </c>
      <c r="I249" s="879">
        <v>100</v>
      </c>
      <c r="J249" s="879">
        <v>59</v>
      </c>
      <c r="K249" s="879">
        <v>0</v>
      </c>
      <c r="L249" s="151">
        <f t="shared" si="16"/>
        <v>606</v>
      </c>
    </row>
    <row r="250" spans="1:14" ht="15">
      <c r="B250" s="244" t="s">
        <v>1214</v>
      </c>
      <c r="C250" s="796" t="s">
        <v>736</v>
      </c>
      <c r="D250" s="795">
        <v>10</v>
      </c>
      <c r="E250" s="795">
        <v>10</v>
      </c>
      <c r="F250" s="795">
        <v>10</v>
      </c>
      <c r="G250" s="880">
        <v>10</v>
      </c>
      <c r="H250" s="880">
        <v>10</v>
      </c>
      <c r="I250" s="880">
        <v>10</v>
      </c>
      <c r="J250" s="880">
        <v>10</v>
      </c>
      <c r="K250" s="880">
        <v>0</v>
      </c>
      <c r="L250" s="151">
        <f t="shared" si="16"/>
        <v>70</v>
      </c>
    </row>
    <row r="251" spans="1:14" ht="22.5">
      <c r="B251" s="244" t="s">
        <v>1215</v>
      </c>
      <c r="C251" s="796" t="s">
        <v>736</v>
      </c>
      <c r="D251" s="795">
        <v>10</v>
      </c>
      <c r="E251" s="795">
        <v>10</v>
      </c>
      <c r="F251" s="795">
        <v>10</v>
      </c>
      <c r="G251" s="880">
        <v>10</v>
      </c>
      <c r="H251" s="880">
        <v>10</v>
      </c>
      <c r="I251" s="880">
        <v>10</v>
      </c>
      <c r="J251" s="880">
        <v>10</v>
      </c>
      <c r="K251" s="880">
        <v>0</v>
      </c>
      <c r="L251" s="151">
        <f t="shared" si="16"/>
        <v>70</v>
      </c>
    </row>
    <row r="252" spans="1:14" ht="15" thickBot="1"/>
    <row r="253" spans="1:14" ht="45.75" thickBot="1">
      <c r="B253" s="881"/>
      <c r="C253" s="882"/>
      <c r="D253" s="882"/>
      <c r="E253" s="883"/>
      <c r="F253" s="883" t="s">
        <v>12</v>
      </c>
      <c r="G253" s="883" t="s">
        <v>13</v>
      </c>
      <c r="H253" s="883" t="s">
        <v>14</v>
      </c>
      <c r="I253" s="883" t="s">
        <v>15</v>
      </c>
      <c r="J253" s="883" t="s">
        <v>16</v>
      </c>
      <c r="K253" s="883" t="s">
        <v>17</v>
      </c>
      <c r="L253" s="883" t="s">
        <v>18</v>
      </c>
      <c r="M253" s="883" t="s">
        <v>1093</v>
      </c>
      <c r="N253" s="884" t="s">
        <v>628</v>
      </c>
    </row>
    <row r="254" spans="1:14" ht="15.75" thickBot="1">
      <c r="B254" s="885" t="s">
        <v>1219</v>
      </c>
      <c r="C254" s="886" t="s">
        <v>102</v>
      </c>
      <c r="D254" s="886">
        <v>1</v>
      </c>
      <c r="E254" s="882" t="s">
        <v>102</v>
      </c>
      <c r="F254" s="887">
        <f t="shared" ref="F254:L254" si="17">D248/2</f>
        <v>153.5</v>
      </c>
      <c r="G254" s="887">
        <f t="shared" si="17"/>
        <v>115</v>
      </c>
      <c r="H254" s="887">
        <f t="shared" si="17"/>
        <v>132.5</v>
      </c>
      <c r="I254" s="887">
        <f t="shared" si="17"/>
        <v>107.5</v>
      </c>
      <c r="J254" s="887">
        <f t="shared" si="17"/>
        <v>160</v>
      </c>
      <c r="K254" s="887">
        <f t="shared" si="17"/>
        <v>150</v>
      </c>
      <c r="L254" s="887">
        <f t="shared" si="17"/>
        <v>87.5</v>
      </c>
      <c r="M254" s="888">
        <v>0</v>
      </c>
      <c r="N254" s="889">
        <f>SUM(F254:M254)</f>
        <v>906</v>
      </c>
    </row>
    <row r="255" spans="1:14">
      <c r="B255" s="1278" t="s">
        <v>1220</v>
      </c>
      <c r="C255" s="1279"/>
      <c r="D255" s="1280"/>
      <c r="E255" s="890" t="s">
        <v>1221</v>
      </c>
      <c r="F255" s="890" t="s">
        <v>1221</v>
      </c>
      <c r="G255" s="890" t="s">
        <v>1221</v>
      </c>
      <c r="H255" s="890" t="s">
        <v>1221</v>
      </c>
      <c r="I255" s="890" t="s">
        <v>1221</v>
      </c>
      <c r="J255" s="890" t="s">
        <v>1221</v>
      </c>
      <c r="K255" s="890" t="s">
        <v>1221</v>
      </c>
      <c r="L255" s="890" t="s">
        <v>1221</v>
      </c>
      <c r="M255" s="890" t="s">
        <v>1221</v>
      </c>
      <c r="N255" s="891" t="s">
        <v>1221</v>
      </c>
    </row>
    <row r="256" spans="1:14">
      <c r="B256" s="892" t="s">
        <v>1222</v>
      </c>
      <c r="C256" s="796" t="s">
        <v>102</v>
      </c>
      <c r="D256" s="893">
        <v>2</v>
      </c>
      <c r="E256" s="894" t="s">
        <v>1221</v>
      </c>
      <c r="F256" s="894" t="s">
        <v>1221</v>
      </c>
      <c r="G256" s="894" t="s">
        <v>1221</v>
      </c>
      <c r="H256" s="894" t="s">
        <v>1221</v>
      </c>
      <c r="I256" s="894" t="s">
        <v>1221</v>
      </c>
      <c r="J256" s="894" t="s">
        <v>1221</v>
      </c>
      <c r="K256" s="894" t="s">
        <v>1221</v>
      </c>
      <c r="L256" s="894" t="s">
        <v>1221</v>
      </c>
      <c r="M256" s="894" t="s">
        <v>1221</v>
      </c>
      <c r="N256" s="895" t="s">
        <v>1221</v>
      </c>
    </row>
    <row r="257" spans="1:14">
      <c r="B257" s="892" t="s">
        <v>1223</v>
      </c>
      <c r="C257" s="796" t="s">
        <v>69</v>
      </c>
      <c r="D257" s="893">
        <v>1.1000000000000001</v>
      </c>
      <c r="E257" s="894" t="s">
        <v>1221</v>
      </c>
      <c r="F257" s="894" t="s">
        <v>1221</v>
      </c>
      <c r="G257" s="894" t="s">
        <v>1221</v>
      </c>
      <c r="H257" s="894" t="s">
        <v>1221</v>
      </c>
      <c r="I257" s="894" t="s">
        <v>1221</v>
      </c>
      <c r="J257" s="894" t="s">
        <v>1221</v>
      </c>
      <c r="K257" s="894" t="s">
        <v>1221</v>
      </c>
      <c r="L257" s="894" t="s">
        <v>1221</v>
      </c>
      <c r="M257" s="894" t="s">
        <v>1221</v>
      </c>
      <c r="N257" s="895" t="s">
        <v>1221</v>
      </c>
    </row>
    <row r="258" spans="1:14">
      <c r="B258" s="892" t="s">
        <v>1224</v>
      </c>
      <c r="C258" s="796" t="s">
        <v>102</v>
      </c>
      <c r="D258" s="893">
        <v>1</v>
      </c>
      <c r="E258" s="894" t="s">
        <v>1221</v>
      </c>
      <c r="F258" s="894" t="s">
        <v>1221</v>
      </c>
      <c r="G258" s="894" t="s">
        <v>1221</v>
      </c>
      <c r="H258" s="894" t="s">
        <v>1221</v>
      </c>
      <c r="I258" s="894" t="s">
        <v>1221</v>
      </c>
      <c r="J258" s="894" t="s">
        <v>1221</v>
      </c>
      <c r="K258" s="894" t="s">
        <v>1221</v>
      </c>
      <c r="L258" s="894" t="s">
        <v>1221</v>
      </c>
      <c r="M258" s="894" t="s">
        <v>1221</v>
      </c>
      <c r="N258" s="895" t="s">
        <v>1221</v>
      </c>
    </row>
    <row r="259" spans="1:14" ht="15" thickBot="1">
      <c r="B259" s="896" t="s">
        <v>1225</v>
      </c>
      <c r="C259" s="897" t="s">
        <v>102</v>
      </c>
      <c r="D259" s="898">
        <v>2</v>
      </c>
      <c r="E259" s="899" t="s">
        <v>1221</v>
      </c>
      <c r="F259" s="899" t="s">
        <v>1221</v>
      </c>
      <c r="G259" s="899" t="s">
        <v>1221</v>
      </c>
      <c r="H259" s="899" t="s">
        <v>1221</v>
      </c>
      <c r="I259" s="899" t="s">
        <v>1221</v>
      </c>
      <c r="J259" s="899" t="s">
        <v>1221</v>
      </c>
      <c r="K259" s="899" t="s">
        <v>1221</v>
      </c>
      <c r="L259" s="899" t="s">
        <v>1221</v>
      </c>
      <c r="M259" s="899" t="s">
        <v>1221</v>
      </c>
      <c r="N259" s="900" t="s">
        <v>1221</v>
      </c>
    </row>
    <row r="260" spans="1:14" ht="15.75" thickBot="1">
      <c r="B260" s="901" t="s">
        <v>1226</v>
      </c>
      <c r="C260" s="902" t="s">
        <v>102</v>
      </c>
      <c r="D260" s="902">
        <v>1</v>
      </c>
      <c r="E260" s="902" t="s">
        <v>102</v>
      </c>
      <c r="F260" s="903">
        <v>154</v>
      </c>
      <c r="G260" s="903">
        <v>115</v>
      </c>
      <c r="H260" s="903">
        <v>133</v>
      </c>
      <c r="I260" s="904">
        <v>108</v>
      </c>
      <c r="J260" s="904">
        <v>160</v>
      </c>
      <c r="K260" s="904">
        <v>150</v>
      </c>
      <c r="L260" s="904">
        <v>88</v>
      </c>
      <c r="M260" s="905">
        <v>0</v>
      </c>
      <c r="N260" s="906">
        <f>SUM(F260:M260)</f>
        <v>908</v>
      </c>
    </row>
    <row r="261" spans="1:14" ht="15" thickBot="1"/>
    <row r="262" spans="1:14" ht="15">
      <c r="A262" s="875" t="s">
        <v>396</v>
      </c>
      <c r="B262" s="1294" t="s">
        <v>397</v>
      </c>
      <c r="C262" s="1295"/>
      <c r="D262" s="1295"/>
      <c r="E262" s="1295"/>
      <c r="F262" s="1295"/>
      <c r="G262" s="1295"/>
      <c r="H262" s="1295"/>
      <c r="I262" s="1295"/>
      <c r="J262" s="1295"/>
      <c r="K262" s="1295"/>
      <c r="L262" s="1296"/>
    </row>
    <row r="263" spans="1:14" ht="45">
      <c r="B263" s="907"/>
      <c r="C263" s="419"/>
      <c r="D263" s="419" t="s">
        <v>12</v>
      </c>
      <c r="E263" s="419" t="s">
        <v>13</v>
      </c>
      <c r="F263" s="419" t="s">
        <v>14</v>
      </c>
      <c r="G263" s="419" t="s">
        <v>15</v>
      </c>
      <c r="H263" s="419" t="s">
        <v>16</v>
      </c>
      <c r="I263" s="419" t="s">
        <v>17</v>
      </c>
      <c r="J263" s="419" t="s">
        <v>18</v>
      </c>
      <c r="K263" s="419" t="s">
        <v>1093</v>
      </c>
      <c r="L263" s="757" t="s">
        <v>628</v>
      </c>
    </row>
    <row r="264" spans="1:14" ht="22.5">
      <c r="A264" s="203" t="s">
        <v>403</v>
      </c>
      <c r="B264" s="196" t="s">
        <v>886</v>
      </c>
      <c r="C264" s="796" t="s">
        <v>61</v>
      </c>
      <c r="D264" s="796">
        <v>305</v>
      </c>
      <c r="E264" s="796">
        <v>180</v>
      </c>
      <c r="F264" s="796">
        <v>160</v>
      </c>
      <c r="G264" s="151">
        <v>150</v>
      </c>
      <c r="H264" s="151">
        <v>140</v>
      </c>
      <c r="I264" s="151">
        <v>140</v>
      </c>
      <c r="J264" s="151">
        <v>115</v>
      </c>
      <c r="K264" s="151">
        <v>0</v>
      </c>
      <c r="L264" s="151">
        <f>SUM(D264:K264)</f>
        <v>1190</v>
      </c>
    </row>
    <row r="265" spans="1:14">
      <c r="B265" s="796" t="s">
        <v>1212</v>
      </c>
      <c r="C265" s="796" t="s">
        <v>61</v>
      </c>
      <c r="D265" s="796">
        <v>153</v>
      </c>
      <c r="E265" s="796">
        <v>90</v>
      </c>
      <c r="F265" s="796">
        <v>81</v>
      </c>
      <c r="G265" s="151">
        <v>75</v>
      </c>
      <c r="H265" s="151">
        <v>72</v>
      </c>
      <c r="I265" s="151">
        <v>72</v>
      </c>
      <c r="J265" s="151">
        <v>60</v>
      </c>
      <c r="K265" s="151">
        <v>0</v>
      </c>
      <c r="L265" s="151">
        <f>SUM(D265:K265)</f>
        <v>603</v>
      </c>
    </row>
    <row r="266" spans="1:14">
      <c r="B266" s="796" t="s">
        <v>1213</v>
      </c>
      <c r="C266" s="796" t="s">
        <v>389</v>
      </c>
      <c r="D266" s="796">
        <v>51</v>
      </c>
      <c r="E266" s="796">
        <v>30</v>
      </c>
      <c r="F266" s="796">
        <v>27</v>
      </c>
      <c r="G266" s="151">
        <v>25</v>
      </c>
      <c r="H266" s="151">
        <v>24</v>
      </c>
      <c r="I266" s="151">
        <v>24</v>
      </c>
      <c r="J266" s="151">
        <v>20</v>
      </c>
      <c r="K266" s="151">
        <v>0</v>
      </c>
      <c r="L266" s="151">
        <f t="shared" ref="L266:L268" si="18">SUM(D266:K266)</f>
        <v>201</v>
      </c>
    </row>
    <row r="267" spans="1:14">
      <c r="B267" s="244" t="s">
        <v>1214</v>
      </c>
      <c r="C267" s="796" t="s">
        <v>162</v>
      </c>
      <c r="D267" s="796">
        <v>5</v>
      </c>
      <c r="E267" s="796">
        <v>5</v>
      </c>
      <c r="F267" s="796">
        <v>5</v>
      </c>
      <c r="G267" s="796">
        <v>5</v>
      </c>
      <c r="H267" s="796">
        <v>5</v>
      </c>
      <c r="I267" s="796">
        <v>5</v>
      </c>
      <c r="J267" s="796">
        <v>5</v>
      </c>
      <c r="K267" s="796">
        <v>5</v>
      </c>
      <c r="L267" s="151">
        <f t="shared" si="18"/>
        <v>40</v>
      </c>
    </row>
    <row r="268" spans="1:14" ht="23.25" thickBot="1">
      <c r="B268" s="244" t="s">
        <v>1215</v>
      </c>
      <c r="C268" s="796" t="s">
        <v>162</v>
      </c>
      <c r="D268" s="796">
        <v>5</v>
      </c>
      <c r="E268" s="796">
        <v>5</v>
      </c>
      <c r="F268" s="796">
        <v>5</v>
      </c>
      <c r="G268" s="796">
        <v>5</v>
      </c>
      <c r="H268" s="796">
        <v>5</v>
      </c>
      <c r="I268" s="796">
        <v>5</v>
      </c>
      <c r="J268" s="796">
        <v>5</v>
      </c>
      <c r="K268" s="796">
        <v>5</v>
      </c>
      <c r="L268" s="151">
        <f t="shared" si="18"/>
        <v>40</v>
      </c>
    </row>
    <row r="269" spans="1:14" ht="45.75" thickBot="1">
      <c r="B269" s="881"/>
      <c r="C269" s="882"/>
      <c r="D269" s="882"/>
      <c r="E269" s="883"/>
      <c r="F269" s="883" t="s">
        <v>12</v>
      </c>
      <c r="G269" s="883" t="s">
        <v>13</v>
      </c>
      <c r="H269" s="883" t="s">
        <v>14</v>
      </c>
      <c r="I269" s="883" t="s">
        <v>15</v>
      </c>
      <c r="J269" s="883" t="s">
        <v>16</v>
      </c>
      <c r="K269" s="883" t="s">
        <v>17</v>
      </c>
      <c r="L269" s="883" t="s">
        <v>18</v>
      </c>
      <c r="M269" s="883" t="s">
        <v>1093</v>
      </c>
      <c r="N269" s="884" t="s">
        <v>628</v>
      </c>
    </row>
    <row r="270" spans="1:14" ht="15" thickBot="1">
      <c r="B270" s="885" t="s">
        <v>1219</v>
      </c>
      <c r="C270" s="886" t="s">
        <v>102</v>
      </c>
      <c r="D270" s="886">
        <v>1</v>
      </c>
      <c r="E270" s="882" t="s">
        <v>102</v>
      </c>
      <c r="F270" s="887">
        <f>D265/2</f>
        <v>76.5</v>
      </c>
      <c r="G270" s="887">
        <f t="shared" ref="G270:M270" si="19">E265/2</f>
        <v>45</v>
      </c>
      <c r="H270" s="887">
        <f t="shared" si="19"/>
        <v>40.5</v>
      </c>
      <c r="I270" s="887">
        <f t="shared" si="19"/>
        <v>37.5</v>
      </c>
      <c r="J270" s="887">
        <f t="shared" si="19"/>
        <v>36</v>
      </c>
      <c r="K270" s="887">
        <f t="shared" si="19"/>
        <v>36</v>
      </c>
      <c r="L270" s="887">
        <f t="shared" si="19"/>
        <v>30</v>
      </c>
      <c r="M270" s="887">
        <f t="shared" si="19"/>
        <v>0</v>
      </c>
      <c r="N270" s="889">
        <f>SUM(F270:M270)</f>
        <v>301.5</v>
      </c>
    </row>
    <row r="271" spans="1:14">
      <c r="B271" s="1278" t="s">
        <v>1220</v>
      </c>
      <c r="C271" s="1279"/>
      <c r="D271" s="1280"/>
      <c r="E271" s="890" t="s">
        <v>1221</v>
      </c>
      <c r="F271" s="890" t="s">
        <v>1221</v>
      </c>
      <c r="G271" s="890" t="s">
        <v>1221</v>
      </c>
      <c r="H271" s="890" t="s">
        <v>1221</v>
      </c>
      <c r="I271" s="890" t="s">
        <v>1221</v>
      </c>
      <c r="J271" s="890" t="s">
        <v>1221</v>
      </c>
      <c r="K271" s="890" t="s">
        <v>1221</v>
      </c>
      <c r="L271" s="890" t="s">
        <v>1221</v>
      </c>
      <c r="M271" s="890" t="s">
        <v>1221</v>
      </c>
      <c r="N271" s="891" t="s">
        <v>1221</v>
      </c>
    </row>
    <row r="272" spans="1:14">
      <c r="B272" s="892" t="s">
        <v>1222</v>
      </c>
      <c r="C272" s="796" t="s">
        <v>102</v>
      </c>
      <c r="D272" s="893">
        <v>2</v>
      </c>
      <c r="E272" s="894" t="s">
        <v>1221</v>
      </c>
      <c r="F272" s="894" t="s">
        <v>1221</v>
      </c>
      <c r="G272" s="894" t="s">
        <v>1221</v>
      </c>
      <c r="H272" s="894" t="s">
        <v>1221</v>
      </c>
      <c r="I272" s="894" t="s">
        <v>1221</v>
      </c>
      <c r="J272" s="894" t="s">
        <v>1221</v>
      </c>
      <c r="K272" s="894" t="s">
        <v>1221</v>
      </c>
      <c r="L272" s="894" t="s">
        <v>1221</v>
      </c>
      <c r="M272" s="894" t="s">
        <v>1221</v>
      </c>
      <c r="N272" s="895" t="s">
        <v>1221</v>
      </c>
    </row>
    <row r="273" spans="1:14">
      <c r="B273" s="892" t="s">
        <v>1223</v>
      </c>
      <c r="C273" s="796" t="s">
        <v>69</v>
      </c>
      <c r="D273" s="893">
        <v>1.1000000000000001</v>
      </c>
      <c r="E273" s="894" t="s">
        <v>1221</v>
      </c>
      <c r="F273" s="894" t="s">
        <v>1221</v>
      </c>
      <c r="G273" s="894" t="s">
        <v>1221</v>
      </c>
      <c r="H273" s="894" t="s">
        <v>1221</v>
      </c>
      <c r="I273" s="894" t="s">
        <v>1221</v>
      </c>
      <c r="J273" s="894" t="s">
        <v>1221</v>
      </c>
      <c r="K273" s="894" t="s">
        <v>1221</v>
      </c>
      <c r="L273" s="894" t="s">
        <v>1221</v>
      </c>
      <c r="M273" s="894" t="s">
        <v>1221</v>
      </c>
      <c r="N273" s="895" t="s">
        <v>1221</v>
      </c>
    </row>
    <row r="274" spans="1:14">
      <c r="B274" s="892" t="s">
        <v>1224</v>
      </c>
      <c r="C274" s="796" t="s">
        <v>102</v>
      </c>
      <c r="D274" s="893">
        <v>1</v>
      </c>
      <c r="E274" s="894" t="s">
        <v>1221</v>
      </c>
      <c r="F274" s="894" t="s">
        <v>1221</v>
      </c>
      <c r="G274" s="894" t="s">
        <v>1221</v>
      </c>
      <c r="H274" s="894" t="s">
        <v>1221</v>
      </c>
      <c r="I274" s="894" t="s">
        <v>1221</v>
      </c>
      <c r="J274" s="894" t="s">
        <v>1221</v>
      </c>
      <c r="K274" s="894" t="s">
        <v>1221</v>
      </c>
      <c r="L274" s="894" t="s">
        <v>1221</v>
      </c>
      <c r="M274" s="894" t="s">
        <v>1221</v>
      </c>
      <c r="N274" s="895" t="s">
        <v>1221</v>
      </c>
    </row>
    <row r="275" spans="1:14" ht="15" thickBot="1">
      <c r="B275" s="896" t="s">
        <v>1225</v>
      </c>
      <c r="C275" s="897" t="s">
        <v>102</v>
      </c>
      <c r="D275" s="898">
        <v>2</v>
      </c>
      <c r="E275" s="899" t="s">
        <v>1221</v>
      </c>
      <c r="F275" s="899" t="s">
        <v>1221</v>
      </c>
      <c r="G275" s="899" t="s">
        <v>1221</v>
      </c>
      <c r="H275" s="899" t="s">
        <v>1221</v>
      </c>
      <c r="I275" s="899" t="s">
        <v>1221</v>
      </c>
      <c r="J275" s="899" t="s">
        <v>1221</v>
      </c>
      <c r="K275" s="899" t="s">
        <v>1221</v>
      </c>
      <c r="L275" s="899" t="s">
        <v>1221</v>
      </c>
      <c r="M275" s="899" t="s">
        <v>1221</v>
      </c>
      <c r="N275" s="900" t="s">
        <v>1221</v>
      </c>
    </row>
    <row r="276" spans="1:14" ht="15.75" thickBot="1">
      <c r="B276" s="901" t="s">
        <v>1226</v>
      </c>
      <c r="C276" s="902" t="s">
        <v>102</v>
      </c>
      <c r="D276" s="902">
        <v>1</v>
      </c>
      <c r="E276" s="902" t="s">
        <v>102</v>
      </c>
      <c r="F276" s="903">
        <v>77</v>
      </c>
      <c r="G276" s="903">
        <v>45</v>
      </c>
      <c r="H276" s="903">
        <v>41</v>
      </c>
      <c r="I276" s="904">
        <v>38</v>
      </c>
      <c r="J276" s="904">
        <v>36</v>
      </c>
      <c r="K276" s="904">
        <v>36</v>
      </c>
      <c r="L276" s="904">
        <v>30</v>
      </c>
      <c r="M276" s="905">
        <v>0</v>
      </c>
      <c r="N276" s="906">
        <f>SUM(F276:M276)</f>
        <v>303</v>
      </c>
    </row>
    <row r="277" spans="1:14" ht="15">
      <c r="F277" s="908"/>
      <c r="G277" s="908"/>
      <c r="H277" s="908"/>
      <c r="I277" s="909"/>
      <c r="J277" s="909"/>
      <c r="K277" s="909"/>
      <c r="L277" s="909"/>
    </row>
    <row r="278" spans="1:14" ht="15">
      <c r="F278" s="908"/>
      <c r="G278" s="908"/>
      <c r="H278" s="908"/>
      <c r="I278" s="909"/>
      <c r="J278" s="909"/>
      <c r="K278" s="909"/>
      <c r="L278" s="909"/>
    </row>
    <row r="279" spans="1:14">
      <c r="A279" s="995"/>
      <c r="B279" s="995"/>
      <c r="C279" s="995"/>
      <c r="D279" s="995"/>
      <c r="E279" s="995"/>
      <c r="F279" s="995"/>
      <c r="G279" s="996"/>
      <c r="H279" s="996"/>
      <c r="I279" s="996"/>
      <c r="J279" s="996"/>
      <c r="K279" s="996"/>
      <c r="L279" s="996"/>
      <c r="M279" s="996"/>
    </row>
    <row r="280" spans="1:14">
      <c r="B280" s="203" t="s">
        <v>1227</v>
      </c>
    </row>
    <row r="281" spans="1:14" ht="45">
      <c r="B281" s="796" t="s">
        <v>1228</v>
      </c>
      <c r="C281" s="688"/>
      <c r="D281" s="688" t="s">
        <v>12</v>
      </c>
      <c r="E281" s="688" t="s">
        <v>13</v>
      </c>
      <c r="F281" s="688" t="s">
        <v>14</v>
      </c>
      <c r="G281" s="688" t="s">
        <v>15</v>
      </c>
      <c r="H281" s="688" t="s">
        <v>16</v>
      </c>
      <c r="I281" s="688" t="s">
        <v>17</v>
      </c>
      <c r="J281" s="688" t="s">
        <v>18</v>
      </c>
      <c r="K281" s="688" t="s">
        <v>1093</v>
      </c>
      <c r="L281" s="689" t="s">
        <v>628</v>
      </c>
    </row>
    <row r="282" spans="1:14" ht="33.75">
      <c r="B282" s="17" t="s">
        <v>205</v>
      </c>
      <c r="C282" s="910" t="s">
        <v>61</v>
      </c>
      <c r="D282" s="796">
        <v>62.95</v>
      </c>
      <c r="E282" s="796">
        <v>10.3</v>
      </c>
      <c r="F282" s="796">
        <v>15</v>
      </c>
      <c r="G282" s="805">
        <v>10</v>
      </c>
      <c r="H282" s="805">
        <v>9.3000000000000007</v>
      </c>
      <c r="I282" s="805">
        <v>9.9</v>
      </c>
      <c r="J282" s="805">
        <v>21.95</v>
      </c>
      <c r="K282" s="805">
        <v>2.5</v>
      </c>
      <c r="L282" s="911">
        <f t="shared" ref="L282:L286" si="20">SUM(D282:K282)</f>
        <v>141.9</v>
      </c>
    </row>
    <row r="283" spans="1:14" ht="33.75">
      <c r="B283" s="17" t="s">
        <v>253</v>
      </c>
      <c r="C283" s="910" t="s">
        <v>61</v>
      </c>
      <c r="D283" s="796">
        <v>18</v>
      </c>
      <c r="E283" s="796">
        <v>6</v>
      </c>
      <c r="F283" s="796">
        <v>24</v>
      </c>
      <c r="G283" s="805">
        <v>7</v>
      </c>
      <c r="H283" s="805">
        <v>12</v>
      </c>
      <c r="I283" s="805">
        <v>12</v>
      </c>
      <c r="J283" s="805">
        <v>6</v>
      </c>
      <c r="K283" s="805">
        <v>0</v>
      </c>
      <c r="L283" s="911">
        <f t="shared" si="20"/>
        <v>85</v>
      </c>
    </row>
    <row r="284" spans="1:14" ht="45">
      <c r="B284" s="17" t="s">
        <v>256</v>
      </c>
      <c r="C284" s="910" t="s">
        <v>61</v>
      </c>
      <c r="D284" s="796">
        <v>36</v>
      </c>
      <c r="E284" s="796">
        <v>30</v>
      </c>
      <c r="F284" s="912">
        <v>36</v>
      </c>
      <c r="G284" s="805">
        <v>36</v>
      </c>
      <c r="H284" s="805">
        <v>30</v>
      </c>
      <c r="I284" s="805">
        <v>31</v>
      </c>
      <c r="J284" s="805">
        <v>19</v>
      </c>
      <c r="K284" s="805">
        <v>0</v>
      </c>
      <c r="L284" s="911">
        <f t="shared" si="20"/>
        <v>218</v>
      </c>
    </row>
    <row r="285" spans="1:14" ht="45">
      <c r="B285" s="17" t="s">
        <v>259</v>
      </c>
      <c r="C285" s="910" t="s">
        <v>61</v>
      </c>
      <c r="D285" s="796">
        <v>1</v>
      </c>
      <c r="E285" s="796">
        <v>12</v>
      </c>
      <c r="F285" s="796">
        <v>14</v>
      </c>
      <c r="G285" s="805">
        <v>12</v>
      </c>
      <c r="H285" s="805">
        <v>18</v>
      </c>
      <c r="I285" s="805">
        <v>18</v>
      </c>
      <c r="J285" s="805">
        <v>13</v>
      </c>
      <c r="K285" s="805">
        <v>0</v>
      </c>
      <c r="L285" s="911">
        <f t="shared" si="20"/>
        <v>88</v>
      </c>
    </row>
    <row r="286" spans="1:14" ht="33.75">
      <c r="B286" s="17" t="s">
        <v>262</v>
      </c>
      <c r="C286" s="913" t="s">
        <v>61</v>
      </c>
      <c r="D286" s="796">
        <v>18</v>
      </c>
      <c r="E286" s="796">
        <v>26</v>
      </c>
      <c r="F286" s="796">
        <v>18</v>
      </c>
      <c r="G286" s="805">
        <v>18</v>
      </c>
      <c r="H286" s="805">
        <v>12</v>
      </c>
      <c r="I286" s="805">
        <v>12</v>
      </c>
      <c r="J286" s="805">
        <v>13</v>
      </c>
      <c r="K286" s="805">
        <v>0</v>
      </c>
      <c r="L286" s="911">
        <f t="shared" si="20"/>
        <v>117</v>
      </c>
    </row>
    <row r="287" spans="1:14">
      <c r="C287" s="796"/>
      <c r="D287" s="796">
        <f>SUM(D282:D286)</f>
        <v>135.94999999999999</v>
      </c>
      <c r="E287" s="796">
        <f>SUM(E282:E286)</f>
        <v>84.3</v>
      </c>
      <c r="F287" s="796">
        <f>SUM(F282:F286)</f>
        <v>107</v>
      </c>
      <c r="G287" s="796">
        <f t="shared" ref="G287:K287" si="21">SUM(G282:G286)</f>
        <v>83</v>
      </c>
      <c r="H287" s="796">
        <f t="shared" si="21"/>
        <v>81.3</v>
      </c>
      <c r="I287" s="796">
        <f t="shared" si="21"/>
        <v>82.9</v>
      </c>
      <c r="J287" s="796">
        <f t="shared" si="21"/>
        <v>72.95</v>
      </c>
      <c r="K287" s="796">
        <f t="shared" si="21"/>
        <v>2.5</v>
      </c>
      <c r="L287" s="809"/>
    </row>
    <row r="288" spans="1:14">
      <c r="B288" s="914" t="s">
        <v>1229</v>
      </c>
      <c r="C288" s="796"/>
      <c r="D288" s="796">
        <v>46</v>
      </c>
      <c r="E288" s="796">
        <v>30</v>
      </c>
      <c r="F288" s="796">
        <v>36</v>
      </c>
      <c r="G288" s="805">
        <v>28</v>
      </c>
      <c r="H288" s="805">
        <v>28</v>
      </c>
      <c r="I288" s="805">
        <v>28</v>
      </c>
      <c r="J288" s="805">
        <v>25</v>
      </c>
      <c r="K288" s="805">
        <v>1</v>
      </c>
      <c r="L288" s="809">
        <f>SUM(D288:K288)</f>
        <v>222</v>
      </c>
    </row>
    <row r="289" spans="1:13">
      <c r="B289" s="915"/>
    </row>
    <row r="290" spans="1:13">
      <c r="B290" s="796" t="s">
        <v>1230</v>
      </c>
      <c r="C290" s="796"/>
      <c r="D290" s="796"/>
    </row>
    <row r="291" spans="1:13">
      <c r="B291" s="796" t="s">
        <v>1220</v>
      </c>
      <c r="C291" s="796"/>
      <c r="D291" s="796"/>
    </row>
    <row r="292" spans="1:13">
      <c r="B292" s="796" t="s">
        <v>1231</v>
      </c>
      <c r="C292" s="796" t="s">
        <v>61</v>
      </c>
      <c r="D292" s="796">
        <v>0.5</v>
      </c>
    </row>
    <row r="293" spans="1:13">
      <c r="B293" s="796" t="s">
        <v>1232</v>
      </c>
      <c r="C293" s="796" t="s">
        <v>61</v>
      </c>
      <c r="D293" s="796">
        <v>0.5</v>
      </c>
    </row>
    <row r="294" spans="1:13">
      <c r="B294" s="796" t="s">
        <v>1233</v>
      </c>
      <c r="C294" s="796" t="s">
        <v>61</v>
      </c>
      <c r="D294" s="796">
        <v>0.5</v>
      </c>
    </row>
    <row r="295" spans="1:13">
      <c r="B295" s="796" t="s">
        <v>1234</v>
      </c>
      <c r="C295" s="796" t="s">
        <v>102</v>
      </c>
      <c r="D295" s="796">
        <v>4</v>
      </c>
      <c r="E295" s="203" t="s">
        <v>1235</v>
      </c>
    </row>
    <row r="296" spans="1:13" ht="15" thickBot="1">
      <c r="B296" s="796"/>
      <c r="C296" s="796" t="s">
        <v>102</v>
      </c>
      <c r="D296" s="796">
        <v>4</v>
      </c>
      <c r="E296" s="203" t="s">
        <v>1236</v>
      </c>
    </row>
    <row r="297" spans="1:13">
      <c r="B297" s="916" t="s">
        <v>1237</v>
      </c>
      <c r="C297" s="917"/>
      <c r="D297" s="917"/>
      <c r="E297" s="918"/>
    </row>
    <row r="298" spans="1:13">
      <c r="B298" s="919" t="s">
        <v>1238</v>
      </c>
      <c r="C298" s="203" t="s">
        <v>102</v>
      </c>
      <c r="D298" s="203">
        <v>1</v>
      </c>
      <c r="E298" s="853"/>
    </row>
    <row r="299" spans="1:13">
      <c r="B299" s="919" t="s">
        <v>1239</v>
      </c>
      <c r="C299" s="203" t="s">
        <v>69</v>
      </c>
      <c r="D299" s="203">
        <v>1</v>
      </c>
      <c r="E299" s="853"/>
    </row>
    <row r="300" spans="1:13">
      <c r="B300" s="919" t="s">
        <v>1240</v>
      </c>
      <c r="C300" s="203" t="s">
        <v>328</v>
      </c>
      <c r="D300" s="203">
        <v>2</v>
      </c>
      <c r="E300" s="853"/>
    </row>
    <row r="301" spans="1:13">
      <c r="B301" s="919" t="s">
        <v>1241</v>
      </c>
      <c r="C301" s="203" t="s">
        <v>102</v>
      </c>
      <c r="E301" s="853"/>
    </row>
    <row r="302" spans="1:13">
      <c r="B302" s="919" t="s">
        <v>1242</v>
      </c>
      <c r="C302" s="203" t="s">
        <v>69</v>
      </c>
      <c r="D302" s="203">
        <v>1</v>
      </c>
      <c r="E302" s="853"/>
    </row>
    <row r="303" spans="1:13" ht="15" thickBot="1">
      <c r="B303" s="920"/>
      <c r="C303" s="921"/>
      <c r="D303" s="921"/>
      <c r="E303" s="861"/>
    </row>
    <row r="304" spans="1:13">
      <c r="A304" s="997"/>
      <c r="B304" s="997"/>
      <c r="C304" s="997"/>
      <c r="D304" s="997"/>
      <c r="E304" s="997"/>
      <c r="F304" s="997"/>
      <c r="G304" s="871"/>
      <c r="H304" s="871"/>
      <c r="I304" s="871"/>
      <c r="J304" s="871"/>
      <c r="K304" s="871"/>
      <c r="L304" s="871"/>
      <c r="M304" s="871"/>
    </row>
    <row r="305" spans="1:12" ht="15">
      <c r="F305" s="908"/>
      <c r="G305" s="908"/>
      <c r="H305" s="908"/>
      <c r="I305" s="909"/>
      <c r="J305" s="909"/>
      <c r="K305" s="909"/>
      <c r="L305" s="909"/>
    </row>
    <row r="306" spans="1:12" ht="15">
      <c r="F306" s="908"/>
      <c r="G306" s="908"/>
      <c r="H306" s="908"/>
      <c r="I306" s="909"/>
      <c r="J306" s="909"/>
      <c r="K306" s="909"/>
      <c r="L306" s="909"/>
    </row>
    <row r="307" spans="1:12" ht="15">
      <c r="A307" s="875" t="s">
        <v>356</v>
      </c>
      <c r="B307" s="922" t="s">
        <v>357</v>
      </c>
      <c r="F307" s="908"/>
      <c r="G307" s="908"/>
      <c r="H307" s="908"/>
      <c r="I307" s="909"/>
      <c r="J307" s="909"/>
      <c r="K307" s="909"/>
      <c r="L307" s="909"/>
    </row>
    <row r="308" spans="1:12" ht="15">
      <c r="A308" s="875" t="s">
        <v>396</v>
      </c>
      <c r="B308" s="923" t="s">
        <v>397</v>
      </c>
      <c r="F308" s="908"/>
      <c r="G308" s="908"/>
      <c r="H308" s="908"/>
      <c r="I308" s="909"/>
      <c r="J308" s="909"/>
      <c r="K308" s="909"/>
      <c r="L308" s="909"/>
    </row>
    <row r="309" spans="1:12" ht="45">
      <c r="B309" s="439"/>
      <c r="C309" s="419"/>
      <c r="D309" s="419" t="s">
        <v>12</v>
      </c>
      <c r="E309" s="419" t="s">
        <v>13</v>
      </c>
      <c r="F309" s="419" t="s">
        <v>14</v>
      </c>
      <c r="G309" s="419" t="s">
        <v>15</v>
      </c>
      <c r="H309" s="419" t="s">
        <v>16</v>
      </c>
      <c r="I309" s="419" t="s">
        <v>17</v>
      </c>
      <c r="J309" s="419" t="s">
        <v>18</v>
      </c>
      <c r="K309" s="419" t="s">
        <v>1093</v>
      </c>
      <c r="L309" s="757" t="s">
        <v>628</v>
      </c>
    </row>
    <row r="310" spans="1:12" ht="22.5">
      <c r="B310" s="196" t="s">
        <v>380</v>
      </c>
      <c r="C310" s="796"/>
      <c r="D310" s="879">
        <v>10</v>
      </c>
      <c r="E310" s="879">
        <v>2</v>
      </c>
      <c r="F310" s="879">
        <v>11</v>
      </c>
      <c r="G310" s="879">
        <v>4</v>
      </c>
      <c r="H310" s="879">
        <v>5</v>
      </c>
      <c r="I310" s="879">
        <v>7</v>
      </c>
      <c r="J310" s="879">
        <v>1</v>
      </c>
      <c r="K310" s="879">
        <v>0</v>
      </c>
      <c r="L310" s="924">
        <f>SUM(D310:K310)</f>
        <v>40</v>
      </c>
    </row>
    <row r="311" spans="1:12" ht="22.5">
      <c r="B311" s="196" t="s">
        <v>383</v>
      </c>
      <c r="C311" s="796"/>
      <c r="D311" s="879">
        <v>12</v>
      </c>
      <c r="E311" s="879">
        <v>11</v>
      </c>
      <c r="F311" s="879">
        <v>13</v>
      </c>
      <c r="G311" s="879">
        <v>11</v>
      </c>
      <c r="H311" s="879">
        <v>9</v>
      </c>
      <c r="I311" s="879">
        <v>12</v>
      </c>
      <c r="J311" s="879">
        <v>15</v>
      </c>
      <c r="K311" s="879">
        <v>0</v>
      </c>
      <c r="L311" s="924">
        <f t="shared" ref="L311:L313" si="22">SUM(D311:K311)</f>
        <v>83</v>
      </c>
    </row>
    <row r="312" spans="1:12" ht="22.5">
      <c r="B312" s="196" t="s">
        <v>386</v>
      </c>
      <c r="C312" s="796"/>
      <c r="D312" s="879">
        <v>2</v>
      </c>
      <c r="E312" s="879">
        <v>0</v>
      </c>
      <c r="F312" s="879">
        <v>1</v>
      </c>
      <c r="G312" s="879">
        <v>0</v>
      </c>
      <c r="H312" s="879">
        <v>0</v>
      </c>
      <c r="I312" s="879">
        <v>1</v>
      </c>
      <c r="J312" s="879">
        <v>0</v>
      </c>
      <c r="K312" s="879">
        <v>0</v>
      </c>
      <c r="L312" s="924">
        <f t="shared" si="22"/>
        <v>4</v>
      </c>
    </row>
    <row r="313" spans="1:12" ht="22.5">
      <c r="B313" s="196" t="s">
        <v>912</v>
      </c>
      <c r="C313" s="796"/>
      <c r="D313" s="912">
        <f>SUM(D310:D312)</f>
        <v>24</v>
      </c>
      <c r="E313" s="912">
        <f t="shared" ref="E313:K313" si="23">SUM(E310:E312)</f>
        <v>13</v>
      </c>
      <c r="F313" s="912">
        <f t="shared" si="23"/>
        <v>25</v>
      </c>
      <c r="G313" s="912">
        <f t="shared" si="23"/>
        <v>15</v>
      </c>
      <c r="H313" s="912">
        <f t="shared" si="23"/>
        <v>14</v>
      </c>
      <c r="I313" s="912">
        <f t="shared" si="23"/>
        <v>20</v>
      </c>
      <c r="J313" s="912">
        <f t="shared" si="23"/>
        <v>16</v>
      </c>
      <c r="K313" s="912">
        <f t="shared" si="23"/>
        <v>0</v>
      </c>
      <c r="L313" s="924">
        <f t="shared" si="22"/>
        <v>127</v>
      </c>
    </row>
    <row r="314" spans="1:12" ht="15">
      <c r="F314" s="908"/>
      <c r="G314" s="908"/>
      <c r="H314" s="908"/>
      <c r="I314" s="909"/>
      <c r="J314" s="909"/>
      <c r="K314" s="909"/>
      <c r="L314" s="909"/>
    </row>
    <row r="315" spans="1:12" ht="15">
      <c r="F315" s="908"/>
      <c r="G315" s="908"/>
      <c r="H315" s="908"/>
      <c r="I315" s="909"/>
      <c r="J315" s="909"/>
      <c r="K315" s="909"/>
      <c r="L315" s="909"/>
    </row>
    <row r="316" spans="1:12" ht="15">
      <c r="A316" s="816"/>
      <c r="B316" s="817" t="s">
        <v>1243</v>
      </c>
      <c r="C316" s="796"/>
      <c r="D316" s="796"/>
      <c r="E316" s="796"/>
      <c r="F316" s="796"/>
      <c r="G316" s="151"/>
      <c r="H316" s="908"/>
      <c r="I316" s="909"/>
      <c r="J316" s="909"/>
      <c r="K316" s="909"/>
      <c r="L316" s="909"/>
    </row>
    <row r="317" spans="1:12" ht="15">
      <c r="A317" s="816"/>
      <c r="B317" s="907"/>
      <c r="C317" s="796"/>
      <c r="D317" s="796"/>
      <c r="E317" s="796"/>
      <c r="F317" s="796"/>
      <c r="G317" s="151"/>
      <c r="H317" s="908"/>
      <c r="I317" s="909"/>
      <c r="J317" s="909"/>
      <c r="K317" s="909"/>
      <c r="L317" s="909"/>
    </row>
    <row r="318" spans="1:12">
      <c r="A318" s="816"/>
      <c r="B318" s="907"/>
      <c r="C318" s="796"/>
      <c r="D318" s="796"/>
      <c r="E318" s="796"/>
      <c r="F318" s="796"/>
      <c r="G318" s="151"/>
    </row>
    <row r="319" spans="1:12">
      <c r="A319" s="796"/>
      <c r="B319" s="796"/>
      <c r="C319" s="796"/>
      <c r="D319" s="796"/>
      <c r="E319" s="796"/>
      <c r="F319" s="796"/>
      <c r="G319" s="151"/>
    </row>
    <row r="325" spans="2:7">
      <c r="B325" s="987" t="s">
        <v>497</v>
      </c>
      <c r="C325" s="796"/>
      <c r="D325" s="796"/>
      <c r="E325" s="796"/>
      <c r="F325" s="796"/>
      <c r="G325" s="151"/>
    </row>
    <row r="326" spans="2:7">
      <c r="B326" s="796"/>
      <c r="C326" s="796" t="s">
        <v>69</v>
      </c>
      <c r="D326" s="796" t="s">
        <v>69</v>
      </c>
      <c r="E326" s="796" t="s">
        <v>69</v>
      </c>
      <c r="F326" s="796" t="s">
        <v>55</v>
      </c>
      <c r="G326" s="151"/>
    </row>
    <row r="327" spans="2:7">
      <c r="B327" s="796"/>
      <c r="C327" s="796" t="s">
        <v>898</v>
      </c>
      <c r="D327" s="796" t="s">
        <v>714</v>
      </c>
      <c r="E327" s="796" t="s">
        <v>540</v>
      </c>
      <c r="F327" s="796" t="s">
        <v>1190</v>
      </c>
      <c r="G327" s="151" t="s">
        <v>1191</v>
      </c>
    </row>
    <row r="328" spans="2:7">
      <c r="B328" s="796" t="s">
        <v>1244</v>
      </c>
      <c r="C328" s="796">
        <f>34+40+34+7</f>
        <v>115</v>
      </c>
      <c r="D328" s="796">
        <v>0</v>
      </c>
      <c r="E328" s="796">
        <v>0</v>
      </c>
      <c r="F328" s="796"/>
      <c r="G328" s="151"/>
    </row>
    <row r="329" spans="2:7">
      <c r="B329" s="796" t="s">
        <v>1245</v>
      </c>
      <c r="C329" s="796">
        <v>40</v>
      </c>
      <c r="D329" s="796">
        <v>0.2</v>
      </c>
      <c r="E329" s="796">
        <v>0.3</v>
      </c>
      <c r="F329" s="796">
        <f>C329*D329</f>
        <v>8</v>
      </c>
      <c r="G329" s="151">
        <f>C329*D329*E329</f>
        <v>2.4</v>
      </c>
    </row>
    <row r="330" spans="2:7">
      <c r="B330" s="796" t="s">
        <v>1246</v>
      </c>
      <c r="C330" s="796">
        <v>75</v>
      </c>
      <c r="D330" s="796">
        <v>0.2</v>
      </c>
      <c r="E330" s="796">
        <v>0.3</v>
      </c>
      <c r="F330" s="796">
        <f>C330*D330</f>
        <v>15</v>
      </c>
      <c r="G330" s="151">
        <f>C330*D330*E330</f>
        <v>4.5</v>
      </c>
    </row>
    <row r="332" spans="2:7">
      <c r="B332" s="796"/>
      <c r="C332" s="796" t="s">
        <v>736</v>
      </c>
      <c r="D332" s="796" t="s">
        <v>1095</v>
      </c>
    </row>
    <row r="333" spans="2:7">
      <c r="B333" s="796" t="s">
        <v>1247</v>
      </c>
      <c r="C333" s="796" t="s">
        <v>69</v>
      </c>
      <c r="D333" s="925">
        <v>613</v>
      </c>
    </row>
    <row r="334" spans="2:7">
      <c r="B334" s="796" t="s">
        <v>1248</v>
      </c>
      <c r="C334" s="796" t="s">
        <v>69</v>
      </c>
      <c r="D334" s="925">
        <v>160</v>
      </c>
    </row>
    <row r="335" spans="2:7">
      <c r="B335" s="796" t="s">
        <v>1249</v>
      </c>
      <c r="C335" s="796" t="s">
        <v>61</v>
      </c>
      <c r="D335" s="925">
        <v>33</v>
      </c>
    </row>
    <row r="336" spans="2:7">
      <c r="B336" s="244" t="s">
        <v>1250</v>
      </c>
      <c r="C336" s="796" t="s">
        <v>162</v>
      </c>
      <c r="D336" s="925">
        <v>15</v>
      </c>
    </row>
    <row r="337" spans="1:12" ht="22.5">
      <c r="B337" s="244" t="s">
        <v>1251</v>
      </c>
      <c r="C337" s="796" t="s">
        <v>736</v>
      </c>
      <c r="D337" s="925">
        <v>15</v>
      </c>
    </row>
    <row r="338" spans="1:12" ht="22.5">
      <c r="B338" s="244" t="s">
        <v>1215</v>
      </c>
      <c r="C338" s="796" t="s">
        <v>162</v>
      </c>
      <c r="D338" s="925">
        <v>80</v>
      </c>
    </row>
    <row r="339" spans="1:12">
      <c r="B339" s="796" t="s">
        <v>1252</v>
      </c>
      <c r="C339" s="796" t="s">
        <v>736</v>
      </c>
      <c r="D339" s="925">
        <v>8</v>
      </c>
    </row>
    <row r="340" spans="1:12">
      <c r="B340" s="796" t="s">
        <v>1253</v>
      </c>
      <c r="C340" s="796" t="s">
        <v>69</v>
      </c>
      <c r="D340" s="925">
        <v>60</v>
      </c>
    </row>
    <row r="341" spans="1:12">
      <c r="B341" s="796" t="s">
        <v>1254</v>
      </c>
      <c r="C341" s="796"/>
      <c r="D341" s="796"/>
    </row>
    <row r="342" spans="1:12">
      <c r="A342" s="926"/>
      <c r="B342" s="796" t="s">
        <v>1255</v>
      </c>
      <c r="C342" s="796" t="s">
        <v>736</v>
      </c>
      <c r="D342" s="925">
        <v>1</v>
      </c>
    </row>
    <row r="343" spans="1:12">
      <c r="B343" s="796" t="s">
        <v>1256</v>
      </c>
      <c r="C343" s="796"/>
      <c r="D343" s="796"/>
    </row>
    <row r="344" spans="1:12">
      <c r="B344" s="796" t="s">
        <v>1257</v>
      </c>
      <c r="C344" s="796" t="s">
        <v>736</v>
      </c>
      <c r="D344" s="925">
        <v>40</v>
      </c>
    </row>
    <row r="345" spans="1:12">
      <c r="B345" s="796" t="s">
        <v>1258</v>
      </c>
      <c r="C345" s="796" t="s">
        <v>736</v>
      </c>
      <c r="D345" s="925">
        <v>11</v>
      </c>
    </row>
    <row r="346" spans="1:12">
      <c r="B346" s="796" t="s">
        <v>1259</v>
      </c>
      <c r="C346" s="796" t="s">
        <v>736</v>
      </c>
      <c r="D346" s="925">
        <v>30</v>
      </c>
    </row>
    <row r="349" spans="1:12" ht="45">
      <c r="B349" s="435" t="s">
        <v>576</v>
      </c>
      <c r="C349" s="927"/>
      <c r="D349" s="419" t="s">
        <v>12</v>
      </c>
      <c r="E349" s="419" t="s">
        <v>13</v>
      </c>
      <c r="F349" s="419" t="s">
        <v>14</v>
      </c>
      <c r="G349" s="419" t="s">
        <v>15</v>
      </c>
      <c r="H349" s="419" t="s">
        <v>16</v>
      </c>
      <c r="I349" s="419" t="s">
        <v>17</v>
      </c>
      <c r="J349" s="419" t="s">
        <v>18</v>
      </c>
      <c r="K349" s="419" t="s">
        <v>1093</v>
      </c>
      <c r="L349" s="757" t="s">
        <v>628</v>
      </c>
    </row>
    <row r="350" spans="1:12">
      <c r="B350" s="159" t="s">
        <v>579</v>
      </c>
      <c r="C350" s="430" t="s">
        <v>51</v>
      </c>
      <c r="D350" s="794">
        <v>1104.76</v>
      </c>
      <c r="E350" s="794">
        <v>836.09</v>
      </c>
      <c r="F350" s="794">
        <v>870.09</v>
      </c>
      <c r="G350" s="794">
        <v>870.09</v>
      </c>
      <c r="H350" s="794">
        <v>870.09</v>
      </c>
      <c r="I350" s="794">
        <v>870.09</v>
      </c>
      <c r="J350" s="794">
        <v>640</v>
      </c>
      <c r="K350" s="794">
        <v>0</v>
      </c>
      <c r="L350" s="762">
        <f>SUM(D350:K350)</f>
        <v>6061.21</v>
      </c>
    </row>
    <row r="351" spans="1:12">
      <c r="B351" s="424"/>
      <c r="C351" s="430"/>
      <c r="D351" s="796"/>
      <c r="E351" s="796"/>
      <c r="F351" s="796"/>
      <c r="G351" s="151"/>
      <c r="H351" s="151"/>
      <c r="I351" s="151"/>
      <c r="J351" s="151"/>
      <c r="K351" s="151"/>
      <c r="L351" s="151"/>
    </row>
    <row r="354" spans="1:18" ht="45">
      <c r="A354" s="796"/>
      <c r="B354" s="435" t="s">
        <v>583</v>
      </c>
      <c r="C354" s="796"/>
      <c r="D354" s="796"/>
      <c r="E354" s="927" t="s">
        <v>102</v>
      </c>
      <c r="F354" s="419" t="s">
        <v>12</v>
      </c>
      <c r="G354" s="419" t="s">
        <v>13</v>
      </c>
      <c r="H354" s="419" t="s">
        <v>14</v>
      </c>
      <c r="I354" s="419" t="s">
        <v>15</v>
      </c>
      <c r="J354" s="419" t="s">
        <v>16</v>
      </c>
      <c r="K354" s="419" t="s">
        <v>17</v>
      </c>
      <c r="L354" s="419" t="s">
        <v>18</v>
      </c>
      <c r="M354" s="419" t="s">
        <v>1093</v>
      </c>
      <c r="N354" s="757" t="s">
        <v>628</v>
      </c>
      <c r="P354" s="1001"/>
      <c r="Q354" s="1001"/>
      <c r="R354" s="1001"/>
    </row>
    <row r="355" spans="1:18" ht="22.5">
      <c r="A355" s="446" t="s">
        <v>585</v>
      </c>
      <c r="B355" s="447" t="s">
        <v>586</v>
      </c>
      <c r="C355" s="866" t="s">
        <v>1260</v>
      </c>
      <c r="D355" s="929"/>
      <c r="E355" s="430" t="s">
        <v>540</v>
      </c>
      <c r="F355" s="1109">
        <v>44</v>
      </c>
      <c r="G355" s="450">
        <v>44</v>
      </c>
      <c r="H355" s="450">
        <v>44</v>
      </c>
      <c r="I355" s="450">
        <v>44</v>
      </c>
      <c r="J355" s="450">
        <v>44</v>
      </c>
      <c r="K355" s="450">
        <v>44</v>
      </c>
      <c r="L355" s="450">
        <v>44</v>
      </c>
      <c r="M355" s="450">
        <v>6</v>
      </c>
      <c r="N355" s="151">
        <f>SUM(F355:M355)</f>
        <v>314</v>
      </c>
      <c r="P355" s="1110"/>
      <c r="R355" s="1000"/>
    </row>
    <row r="356" spans="1:18" ht="22.5">
      <c r="A356" s="446" t="s">
        <v>588</v>
      </c>
      <c r="B356" s="448" t="s">
        <v>830</v>
      </c>
      <c r="C356" s="866" t="s">
        <v>1261</v>
      </c>
      <c r="D356" s="929"/>
      <c r="E356" s="430" t="s">
        <v>540</v>
      </c>
      <c r="F356" s="1109">
        <v>308</v>
      </c>
      <c r="G356" s="450">
        <v>308</v>
      </c>
      <c r="H356" s="450">
        <v>308</v>
      </c>
      <c r="I356" s="450">
        <v>308</v>
      </c>
      <c r="J356" s="450">
        <v>308</v>
      </c>
      <c r="K356" s="450">
        <v>308</v>
      </c>
      <c r="L356" s="450">
        <v>308</v>
      </c>
      <c r="M356" s="450">
        <v>44</v>
      </c>
      <c r="N356" s="151">
        <f t="shared" ref="N356:N357" si="24">SUM(F356:M356)</f>
        <v>2200</v>
      </c>
      <c r="P356" s="1110"/>
      <c r="R356" s="1000"/>
    </row>
    <row r="357" spans="1:18" ht="22.5">
      <c r="A357" s="446"/>
      <c r="B357" s="448" t="s">
        <v>831</v>
      </c>
      <c r="C357" s="866" t="s">
        <v>1262</v>
      </c>
      <c r="D357" s="929"/>
      <c r="E357" s="430" t="s">
        <v>540</v>
      </c>
      <c r="F357" s="1109">
        <v>70</v>
      </c>
      <c r="G357" s="450">
        <v>70</v>
      </c>
      <c r="H357" s="450">
        <v>70</v>
      </c>
      <c r="I357" s="450">
        <v>70</v>
      </c>
      <c r="J357" s="450">
        <v>70</v>
      </c>
      <c r="K357" s="450">
        <v>70</v>
      </c>
      <c r="L357" s="450">
        <v>70</v>
      </c>
      <c r="M357" s="450">
        <v>10</v>
      </c>
      <c r="N357" s="151">
        <f t="shared" si="24"/>
        <v>500</v>
      </c>
      <c r="P357" s="1110"/>
      <c r="R357" s="1000"/>
    </row>
    <row r="358" spans="1:18">
      <c r="B358" s="757" t="s">
        <v>1263</v>
      </c>
    </row>
    <row r="359" spans="1:18">
      <c r="B359" s="928" t="s">
        <v>1264</v>
      </c>
    </row>
    <row r="360" spans="1:18">
      <c r="B360" s="757" t="s">
        <v>1265</v>
      </c>
    </row>
    <row r="362" spans="1:18" ht="15">
      <c r="I362" s="1002"/>
      <c r="J362" s="1000"/>
      <c r="K362" s="1003"/>
    </row>
    <row r="363" spans="1:18">
      <c r="B363" s="930" t="s">
        <v>1266</v>
      </c>
      <c r="C363" s="970" t="s">
        <v>1267</v>
      </c>
    </row>
    <row r="364" spans="1:18">
      <c r="B364" s="931" t="s">
        <v>1268</v>
      </c>
      <c r="C364" s="796"/>
      <c r="D364" s="932"/>
    </row>
    <row r="365" spans="1:18">
      <c r="B365" s="933" t="s">
        <v>1269</v>
      </c>
      <c r="C365" s="933">
        <v>5</v>
      </c>
    </row>
    <row r="366" spans="1:18">
      <c r="B366" s="796" t="s">
        <v>1270</v>
      </c>
      <c r="C366" s="796">
        <v>0</v>
      </c>
    </row>
    <row r="367" spans="1:18">
      <c r="B367" s="933" t="s">
        <v>1271</v>
      </c>
      <c r="C367" s="933">
        <v>4</v>
      </c>
    </row>
    <row r="368" spans="1:18" ht="15" thickBot="1">
      <c r="B368" s="934" t="s">
        <v>1272</v>
      </c>
      <c r="C368" s="935">
        <v>4</v>
      </c>
      <c r="D368" s="782"/>
      <c r="E368" s="782"/>
      <c r="F368" s="782"/>
      <c r="G368" s="782"/>
      <c r="H368" s="782"/>
      <c r="I368" s="782"/>
      <c r="J368" s="782"/>
      <c r="K368" s="782"/>
    </row>
    <row r="369" spans="2:14" ht="15" thickBot="1">
      <c r="B369" s="1111" t="s">
        <v>1273</v>
      </c>
      <c r="C369" s="936">
        <f>SUM(C365:C368)</f>
        <v>13</v>
      </c>
      <c r="D369" s="782"/>
      <c r="E369" s="782"/>
      <c r="F369" s="782"/>
      <c r="G369" s="782"/>
      <c r="H369" s="782"/>
      <c r="I369" s="782"/>
      <c r="J369" s="782"/>
      <c r="K369" s="782"/>
    </row>
    <row r="370" spans="2:14">
      <c r="B370" s="1112"/>
      <c r="C370" s="941"/>
      <c r="D370" s="782"/>
      <c r="E370" s="782"/>
      <c r="F370" s="782"/>
      <c r="G370" s="782"/>
      <c r="H370" s="782"/>
      <c r="I370" s="782"/>
      <c r="J370" s="782"/>
      <c r="K370" s="782"/>
    </row>
    <row r="371" spans="2:14">
      <c r="B371" s="1099" t="s">
        <v>1274</v>
      </c>
      <c r="C371" s="933"/>
      <c r="D371" s="782"/>
      <c r="E371" s="782"/>
      <c r="F371" s="782"/>
      <c r="G371" s="782"/>
      <c r="H371" s="782"/>
      <c r="I371" s="782"/>
      <c r="J371" s="782"/>
      <c r="K371" s="782"/>
    </row>
    <row r="372" spans="2:14">
      <c r="B372" s="1099" t="s">
        <v>1275</v>
      </c>
      <c r="C372" s="939">
        <v>7</v>
      </c>
      <c r="D372" s="782"/>
      <c r="E372" s="782"/>
      <c r="F372" s="782"/>
      <c r="G372" s="782"/>
      <c r="H372" s="782"/>
      <c r="I372" s="782"/>
      <c r="J372" s="782"/>
      <c r="K372" s="782"/>
    </row>
    <row r="373" spans="2:14">
      <c r="B373" s="224"/>
      <c r="D373" s="782"/>
      <c r="E373" s="782"/>
      <c r="F373" s="782"/>
      <c r="G373" s="782"/>
      <c r="H373" s="782"/>
      <c r="I373" s="782"/>
      <c r="J373" s="782"/>
      <c r="K373" s="782"/>
    </row>
    <row r="374" spans="2:14" ht="15">
      <c r="B374" s="931" t="s">
        <v>1276</v>
      </c>
      <c r="C374" s="796"/>
      <c r="G374" s="937"/>
    </row>
    <row r="375" spans="2:14">
      <c r="B375" s="938" t="s">
        <v>1277</v>
      </c>
      <c r="C375" s="933">
        <v>4</v>
      </c>
    </row>
    <row r="376" spans="2:14">
      <c r="B376" s="796" t="s">
        <v>1278</v>
      </c>
      <c r="C376" s="796">
        <v>0</v>
      </c>
    </row>
    <row r="377" spans="2:14">
      <c r="B377" s="939" t="s">
        <v>1271</v>
      </c>
      <c r="C377" s="940">
        <v>4</v>
      </c>
    </row>
    <row r="378" spans="2:14">
      <c r="B378" s="931" t="s">
        <v>1279</v>
      </c>
      <c r="C378" s="796"/>
    </row>
    <row r="379" spans="2:14">
      <c r="B379" s="939" t="s">
        <v>1269</v>
      </c>
      <c r="C379" s="940">
        <v>5</v>
      </c>
    </row>
    <row r="380" spans="2:14">
      <c r="B380" s="939" t="s">
        <v>1278</v>
      </c>
      <c r="C380" s="796">
        <v>0</v>
      </c>
    </row>
    <row r="381" spans="2:14">
      <c r="B381" s="939" t="s">
        <v>1271</v>
      </c>
      <c r="C381" s="940">
        <v>4</v>
      </c>
      <c r="N381" s="690"/>
    </row>
    <row r="384" spans="2:14" ht="22.5">
      <c r="B384" s="1113" t="s">
        <v>1280</v>
      </c>
      <c r="C384" s="988">
        <f>C369*5+C375</f>
        <v>69</v>
      </c>
      <c r="D384" s="998"/>
    </row>
    <row r="385" spans="1:6" ht="42" customHeight="1">
      <c r="B385" s="1113" t="s">
        <v>1281</v>
      </c>
      <c r="C385" s="939">
        <f>C377+C379+C381+C372</f>
        <v>20</v>
      </c>
      <c r="D385" s="998"/>
    </row>
    <row r="386" spans="1:6">
      <c r="C386" s="203">
        <f>C384+C385</f>
        <v>89</v>
      </c>
    </row>
    <row r="388" spans="1:6">
      <c r="A388" s="1276"/>
      <c r="B388" s="1276"/>
      <c r="C388"/>
      <c r="D388"/>
      <c r="E388"/>
    </row>
    <row r="389" spans="1:6">
      <c r="A389"/>
      <c r="B389"/>
      <c r="C389"/>
      <c r="D389"/>
      <c r="E389"/>
    </row>
    <row r="390" spans="1:6">
      <c r="A390" s="1277" t="s">
        <v>1282</v>
      </c>
      <c r="B390" s="1277"/>
      <c r="C390"/>
      <c r="D390"/>
      <c r="E390"/>
    </row>
    <row r="391" spans="1:6" ht="38.25" customHeight="1">
      <c r="A391" s="974" t="s">
        <v>1283</v>
      </c>
      <c r="B391" t="s">
        <v>1284</v>
      </c>
      <c r="C391"/>
      <c r="D391"/>
      <c r="E391"/>
    </row>
    <row r="392" spans="1:6">
      <c r="A392" s="177" t="s">
        <v>1285</v>
      </c>
      <c r="B392" s="177" t="s">
        <v>1286</v>
      </c>
      <c r="C392"/>
      <c r="D392"/>
      <c r="E392"/>
    </row>
    <row r="393" spans="1:6" ht="22.5">
      <c r="A393" s="999" t="s">
        <v>1287</v>
      </c>
      <c r="B393" t="s">
        <v>1288</v>
      </c>
      <c r="C393"/>
      <c r="D393"/>
      <c r="E393"/>
    </row>
    <row r="394" spans="1:6">
      <c r="A394" s="974"/>
      <c r="B394"/>
      <c r="C394"/>
      <c r="D394"/>
      <c r="E394"/>
    </row>
    <row r="395" spans="1:6" ht="42.75">
      <c r="A395" s="975" t="s">
        <v>1289</v>
      </c>
      <c r="B395" s="151" t="s">
        <v>1290</v>
      </c>
      <c r="C395" s="151" t="s">
        <v>1291</v>
      </c>
      <c r="D395" s="151"/>
      <c r="E395" s="151"/>
      <c r="F395" s="796"/>
    </row>
    <row r="396" spans="1:6" ht="28.5">
      <c r="A396" s="975" t="s">
        <v>1292</v>
      </c>
      <c r="B396" s="151" t="s">
        <v>1293</v>
      </c>
      <c r="C396" s="151" t="s">
        <v>1294</v>
      </c>
      <c r="D396" s="151"/>
      <c r="E396" s="151"/>
      <c r="F396" s="796"/>
    </row>
    <row r="397" spans="1:6" ht="28.5">
      <c r="A397" s="975" t="s">
        <v>1295</v>
      </c>
      <c r="B397" s="151" t="s">
        <v>1296</v>
      </c>
      <c r="C397" s="151" t="s">
        <v>1297</v>
      </c>
      <c r="D397" s="151"/>
      <c r="E397" s="151"/>
      <c r="F397" s="796"/>
    </row>
    <row r="398" spans="1:6">
      <c r="A398" s="974"/>
    </row>
  </sheetData>
  <mergeCells count="16">
    <mergeCell ref="P79:R79"/>
    <mergeCell ref="B211:D211"/>
    <mergeCell ref="B245:L245"/>
    <mergeCell ref="B255:D255"/>
    <mergeCell ref="B262:L262"/>
    <mergeCell ref="M89:O89"/>
    <mergeCell ref="M90:O90"/>
    <mergeCell ref="C189:E189"/>
    <mergeCell ref="M83:O83"/>
    <mergeCell ref="A388:B388"/>
    <mergeCell ref="A390:B390"/>
    <mergeCell ref="B271:D271"/>
    <mergeCell ref="A9:H9"/>
    <mergeCell ref="A10:B10"/>
    <mergeCell ref="E10:H10"/>
    <mergeCell ref="B11:H11"/>
  </mergeCells>
  <pageMargins left="0" right="0" top="0.13888888888888901" bottom="0.13888888888888901" header="0" footer="0"/>
  <pageSetup paperSize="9" firstPageNumber="0" pageOrder="overThenDown" orientation="portrait" horizontalDpi="300" verticalDpi="300" r:id="rId1"/>
  <headerFooter>
    <oddHeader>&amp;C&amp;"Arial,Normal"&amp;10&amp;A</oddHeader>
    <oddFooter>&amp;C&amp;"Arial,Normal"&amp;10Página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1915563-1e63-410d-974b-28645d502fc9" xsi:nil="true"/>
    <lcf76f155ced4ddcb4097134ff3c332f xmlns="4dd17150-3e7d-454f-81dd-1ae6b936144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6" ma:contentTypeDescription="Crie um novo documento." ma:contentTypeScope="" ma:versionID="1d8c40fbd0e7d7d1946b8f4fdfdc8130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64608e810acd47d42cde413a169a9c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B6D3116-6E11-4FC7-8215-E823C35ED9AB}"/>
</file>

<file path=customXml/itemProps2.xml><?xml version="1.0" encoding="utf-8"?>
<ds:datastoreItem xmlns:ds="http://schemas.openxmlformats.org/officeDocument/2006/customXml" ds:itemID="{39DB4896-598B-4AF5-BF22-AC670353A2FF}"/>
</file>

<file path=customXml/itemProps3.xml><?xml version="1.0" encoding="utf-8"?>
<ds:datastoreItem xmlns:ds="http://schemas.openxmlformats.org/officeDocument/2006/customXml" ds:itemID="{7FBE1E95-8723-44B3-AF46-BC0FF4B8E3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severino lima</dc:creator>
  <cp:keywords/>
  <dc:description/>
  <cp:lastModifiedBy>MERCIA BEZERRA FREITAS</cp:lastModifiedBy>
  <cp:revision>696</cp:revision>
  <dcterms:created xsi:type="dcterms:W3CDTF">2018-01-04T10:13:51Z</dcterms:created>
  <dcterms:modified xsi:type="dcterms:W3CDTF">2022-11-03T20:13:41Z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0x010100B570ABEA7A2A1949B2F8190BE8038081</vt:lpwstr>
  </property>
  <property fmtid="{D5CDD505-2E9C-101B-9397-08002B2CF9AE}" pid="9" name="MediaServiceImageTags">
    <vt:lpwstr/>
  </property>
</Properties>
</file>